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4110" yWindow="-165" windowWidth="19440" windowHeight="10275" tabRatio="470"/>
  </bookViews>
  <sheets>
    <sheet name="31.07.2018" sheetId="4" r:id="rId1"/>
  </sheets>
  <definedNames>
    <definedName name="_xlnm._FilterDatabase" localSheetId="0" hidden="1">'31.07.2018'!$L$50:$O$53</definedName>
  </definedNames>
  <calcPr calcId="125725"/>
</workbook>
</file>

<file path=xl/calcChain.xml><?xml version="1.0" encoding="utf-8"?>
<calcChain xmlns="http://schemas.openxmlformats.org/spreadsheetml/2006/main">
  <c r="F16" i="4"/>
  <c r="AG30"/>
  <c r="AG25"/>
  <c r="Z30"/>
  <c r="Z70"/>
  <c r="Y70"/>
  <c r="X70"/>
  <c r="Z8"/>
  <c r="Z9"/>
  <c r="Z10"/>
  <c r="Z11"/>
  <c r="Z12"/>
  <c r="Z13"/>
  <c r="Z14"/>
  <c r="Z15"/>
  <c r="Z46"/>
  <c r="Z47"/>
  <c r="Z48"/>
  <c r="Z18"/>
  <c r="Z19"/>
  <c r="Z20"/>
  <c r="Z21"/>
  <c r="Z22"/>
  <c r="Z23"/>
  <c r="Z24"/>
  <c r="Z25"/>
  <c r="U62"/>
  <c r="T49" l="1"/>
  <c r="U49"/>
  <c r="V49"/>
  <c r="V8"/>
  <c r="V9"/>
  <c r="V10"/>
  <c r="V11"/>
  <c r="V12"/>
  <c r="V13"/>
  <c r="V14"/>
  <c r="V15"/>
  <c r="V30"/>
  <c r="V25"/>
  <c r="S16"/>
  <c r="S8"/>
  <c r="S9"/>
  <c r="S10"/>
  <c r="S11"/>
  <c r="S12"/>
  <c r="S13"/>
  <c r="S14"/>
  <c r="S15"/>
  <c r="O9"/>
  <c r="O10"/>
  <c r="O11"/>
  <c r="O12"/>
  <c r="O13"/>
  <c r="O14"/>
  <c r="O15"/>
  <c r="S18"/>
  <c r="S26" s="1"/>
  <c r="S70" s="1"/>
  <c r="S19"/>
  <c r="S20"/>
  <c r="S21"/>
  <c r="S22"/>
  <c r="S23"/>
  <c r="S24"/>
  <c r="S25"/>
  <c r="S17"/>
  <c r="S31"/>
  <c r="M70"/>
  <c r="N70"/>
  <c r="O70"/>
  <c r="P70"/>
  <c r="Q70"/>
  <c r="R70"/>
  <c r="L70"/>
  <c r="S30"/>
  <c r="R30"/>
  <c r="R25"/>
  <c r="O25"/>
  <c r="O30"/>
  <c r="F30" l="1"/>
  <c r="K30" s="1"/>
  <c r="K31" s="1"/>
  <c r="F24"/>
  <c r="F26" s="1"/>
  <c r="F25"/>
  <c r="K25" s="1"/>
  <c r="J70"/>
  <c r="I70"/>
  <c r="H70"/>
  <c r="C69"/>
  <c r="D70"/>
  <c r="E70"/>
  <c r="C70"/>
  <c r="D31"/>
  <c r="E31"/>
  <c r="F31"/>
  <c r="G31"/>
  <c r="H31"/>
  <c r="I31"/>
  <c r="J31"/>
  <c r="L31"/>
  <c r="M31"/>
  <c r="N31"/>
  <c r="O31"/>
  <c r="P31"/>
  <c r="Q31"/>
  <c r="R31"/>
  <c r="T31"/>
  <c r="U31"/>
  <c r="V31"/>
  <c r="W31"/>
  <c r="X31"/>
  <c r="Y31"/>
  <c r="Z31"/>
  <c r="AA31"/>
  <c r="AB31"/>
  <c r="AC31"/>
  <c r="AD31"/>
  <c r="AE31"/>
  <c r="AF31"/>
  <c r="AG31"/>
  <c r="C31"/>
  <c r="D26"/>
  <c r="E26"/>
  <c r="G26"/>
  <c r="H26"/>
  <c r="I26"/>
  <c r="J26"/>
  <c r="L26"/>
  <c r="M26"/>
  <c r="N26"/>
  <c r="O26"/>
  <c r="P26"/>
  <c r="Q26"/>
  <c r="R26"/>
  <c r="T26"/>
  <c r="U26"/>
  <c r="V26"/>
  <c r="W26"/>
  <c r="X26"/>
  <c r="Y26"/>
  <c r="Z26"/>
  <c r="AC26"/>
  <c r="AC70" s="1"/>
  <c r="AD26"/>
  <c r="AD70" s="1"/>
  <c r="AE26"/>
  <c r="AE70" s="1"/>
  <c r="AF26"/>
  <c r="AF70" s="1"/>
  <c r="C26"/>
  <c r="Y49" l="1"/>
  <c r="W53"/>
  <c r="H49"/>
  <c r="T62"/>
  <c r="V52"/>
  <c r="V51"/>
  <c r="V50"/>
  <c r="V53" l="1"/>
  <c r="F18" l="1"/>
  <c r="F29"/>
  <c r="F52"/>
  <c r="F15"/>
  <c r="K15" s="1"/>
  <c r="F10"/>
  <c r="K10" s="1"/>
  <c r="F9"/>
  <c r="K9" s="1"/>
  <c r="F8"/>
  <c r="K8" s="1"/>
  <c r="F7"/>
  <c r="K7" s="1"/>
  <c r="O52"/>
  <c r="F46"/>
  <c r="AG33"/>
  <c r="AC16" l="1"/>
  <c r="W36"/>
  <c r="U16"/>
  <c r="U36"/>
  <c r="R15"/>
  <c r="R14"/>
  <c r="I16" l="1"/>
  <c r="H61"/>
  <c r="F27" l="1"/>
  <c r="K27" s="1"/>
  <c r="Z35"/>
  <c r="AG35" s="1"/>
  <c r="V23"/>
  <c r="R23"/>
  <c r="O23"/>
  <c r="F23"/>
  <c r="K23" s="1"/>
  <c r="E35"/>
  <c r="D35"/>
  <c r="C35"/>
  <c r="Z28"/>
  <c r="AG28" s="1"/>
  <c r="V28"/>
  <c r="R28"/>
  <c r="O28"/>
  <c r="F28"/>
  <c r="K28" s="1"/>
  <c r="F35" l="1"/>
  <c r="K35" s="1"/>
  <c r="S28"/>
  <c r="AA23"/>
  <c r="V35"/>
  <c r="R35"/>
  <c r="AB23" l="1"/>
  <c r="R18" l="1"/>
  <c r="R19"/>
  <c r="R20"/>
  <c r="R21"/>
  <c r="R22"/>
  <c r="R24"/>
  <c r="O24"/>
  <c r="AE23" l="1"/>
  <c r="AG23" s="1"/>
  <c r="V24"/>
  <c r="W24" s="1"/>
  <c r="X24" l="1"/>
  <c r="Y24" l="1"/>
  <c r="AA24" l="1"/>
  <c r="AA26" s="1"/>
  <c r="AA70" s="1"/>
  <c r="AB24" l="1"/>
  <c r="AB26" s="1"/>
  <c r="AB70" s="1"/>
  <c r="D36"/>
  <c r="E36"/>
  <c r="G36"/>
  <c r="H36"/>
  <c r="I36"/>
  <c r="J36"/>
  <c r="L36"/>
  <c r="M36"/>
  <c r="N36"/>
  <c r="P36"/>
  <c r="Q36"/>
  <c r="X36"/>
  <c r="Y36"/>
  <c r="AA36"/>
  <c r="AB36"/>
  <c r="AC36"/>
  <c r="AD36"/>
  <c r="AE36"/>
  <c r="AF36"/>
  <c r="C36"/>
  <c r="O35"/>
  <c r="S35" s="1"/>
  <c r="AG24" l="1"/>
  <c r="D49" l="1"/>
  <c r="E49"/>
  <c r="I49"/>
  <c r="J49"/>
  <c r="L49"/>
  <c r="M49"/>
  <c r="N49"/>
  <c r="P49"/>
  <c r="Q49"/>
  <c r="W49"/>
  <c r="X49"/>
  <c r="AA49"/>
  <c r="AB49"/>
  <c r="AC49"/>
  <c r="AD49"/>
  <c r="AE49"/>
  <c r="AF49"/>
  <c r="AF61"/>
  <c r="AE61"/>
  <c r="AD61"/>
  <c r="AC61"/>
  <c r="AB61"/>
  <c r="AA61"/>
  <c r="Y61"/>
  <c r="X61"/>
  <c r="W61"/>
  <c r="U61"/>
  <c r="T61"/>
  <c r="Q61"/>
  <c r="P61"/>
  <c r="N61"/>
  <c r="M61"/>
  <c r="L61"/>
  <c r="J61"/>
  <c r="I61"/>
  <c r="G61"/>
  <c r="E61"/>
  <c r="D61"/>
  <c r="C61"/>
  <c r="Z60"/>
  <c r="AG60" s="1"/>
  <c r="V60"/>
  <c r="V61" s="1"/>
  <c r="R60"/>
  <c r="O60"/>
  <c r="F60"/>
  <c r="K60" s="1"/>
  <c r="Z59"/>
  <c r="AG59" s="1"/>
  <c r="R59"/>
  <c r="O59"/>
  <c r="F59"/>
  <c r="K59" s="1"/>
  <c r="Z58"/>
  <c r="AG58" s="1"/>
  <c r="R58"/>
  <c r="O58"/>
  <c r="F58"/>
  <c r="K58" s="1"/>
  <c r="AF57"/>
  <c r="AE57"/>
  <c r="AD57"/>
  <c r="AC57"/>
  <c r="AB57"/>
  <c r="AA57"/>
  <c r="Y57"/>
  <c r="X57"/>
  <c r="W57"/>
  <c r="V57"/>
  <c r="U57"/>
  <c r="T57"/>
  <c r="Q57"/>
  <c r="P57"/>
  <c r="N57"/>
  <c r="M57"/>
  <c r="L57"/>
  <c r="J57"/>
  <c r="I57"/>
  <c r="H57"/>
  <c r="G57"/>
  <c r="E57"/>
  <c r="D57"/>
  <c r="C57"/>
  <c r="Z56"/>
  <c r="AG56" s="1"/>
  <c r="R56"/>
  <c r="O56"/>
  <c r="F56"/>
  <c r="K56" s="1"/>
  <c r="Z55"/>
  <c r="AG55" s="1"/>
  <c r="R55"/>
  <c r="O55"/>
  <c r="F55"/>
  <c r="K55" s="1"/>
  <c r="Z54"/>
  <c r="AG54" s="1"/>
  <c r="R54"/>
  <c r="O54"/>
  <c r="F54"/>
  <c r="AF53"/>
  <c r="AE53"/>
  <c r="AD53"/>
  <c r="AC53"/>
  <c r="AB53"/>
  <c r="AA53"/>
  <c r="Y53"/>
  <c r="X53"/>
  <c r="U53"/>
  <c r="T53"/>
  <c r="Q53"/>
  <c r="P53"/>
  <c r="N53"/>
  <c r="M53"/>
  <c r="L53"/>
  <c r="J53"/>
  <c r="I53"/>
  <c r="H53"/>
  <c r="G53"/>
  <c r="E53"/>
  <c r="D53"/>
  <c r="C53"/>
  <c r="Z52"/>
  <c r="AG52" s="1"/>
  <c r="R52"/>
  <c r="K52"/>
  <c r="Z51"/>
  <c r="AG51" s="1"/>
  <c r="R51"/>
  <c r="O51"/>
  <c r="F51"/>
  <c r="Z50"/>
  <c r="AG50" s="1"/>
  <c r="AG53" s="1"/>
  <c r="R50"/>
  <c r="O50"/>
  <c r="F50"/>
  <c r="K50" s="1"/>
  <c r="AG48"/>
  <c r="V48"/>
  <c r="R48"/>
  <c r="O48"/>
  <c r="C48"/>
  <c r="C49" s="1"/>
  <c r="AG47"/>
  <c r="V47"/>
  <c r="R47"/>
  <c r="O47"/>
  <c r="F47"/>
  <c r="K47" s="1"/>
  <c r="AG46"/>
  <c r="V46"/>
  <c r="R46"/>
  <c r="O46"/>
  <c r="G46"/>
  <c r="G49" s="1"/>
  <c r="Z45"/>
  <c r="AG45" s="1"/>
  <c r="V45"/>
  <c r="R45"/>
  <c r="O45"/>
  <c r="F45"/>
  <c r="K45" s="1"/>
  <c r="Z34"/>
  <c r="AG34" s="1"/>
  <c r="V34"/>
  <c r="R34"/>
  <c r="O34"/>
  <c r="F34"/>
  <c r="K34" s="1"/>
  <c r="F33"/>
  <c r="K33" s="1"/>
  <c r="Z32"/>
  <c r="AG32" s="1"/>
  <c r="V32"/>
  <c r="R32"/>
  <c r="O32"/>
  <c r="F32"/>
  <c r="K32" s="1"/>
  <c r="U37"/>
  <c r="Z29"/>
  <c r="AG29" s="1"/>
  <c r="V29"/>
  <c r="R29"/>
  <c r="O29"/>
  <c r="Z27"/>
  <c r="AG27" s="1"/>
  <c r="V27"/>
  <c r="R27"/>
  <c r="O27"/>
  <c r="AG22"/>
  <c r="O22"/>
  <c r="F22"/>
  <c r="K22" s="1"/>
  <c r="AG21"/>
  <c r="O21"/>
  <c r="F21"/>
  <c r="K21" s="1"/>
  <c r="AG20"/>
  <c r="V20"/>
  <c r="O20"/>
  <c r="F20"/>
  <c r="AG19"/>
  <c r="V19"/>
  <c r="O19"/>
  <c r="F19"/>
  <c r="K19" s="1"/>
  <c r="AG18"/>
  <c r="V18"/>
  <c r="O18"/>
  <c r="K18"/>
  <c r="Z17"/>
  <c r="AG17" s="1"/>
  <c r="V17"/>
  <c r="R17"/>
  <c r="O17"/>
  <c r="F17"/>
  <c r="K17" s="1"/>
  <c r="AF16"/>
  <c r="AE16"/>
  <c r="AD16"/>
  <c r="AB16"/>
  <c r="AA16"/>
  <c r="Y16"/>
  <c r="X16"/>
  <c r="W16"/>
  <c r="T16"/>
  <c r="Q16"/>
  <c r="P16"/>
  <c r="N16"/>
  <c r="M16"/>
  <c r="L16"/>
  <c r="J16"/>
  <c r="H16"/>
  <c r="G16"/>
  <c r="E16"/>
  <c r="D16"/>
  <c r="C16"/>
  <c r="AG15"/>
  <c r="AG14"/>
  <c r="F14"/>
  <c r="K14" s="1"/>
  <c r="AG13"/>
  <c r="R13"/>
  <c r="F13"/>
  <c r="K13" s="1"/>
  <c r="AG12"/>
  <c r="R12"/>
  <c r="F12"/>
  <c r="K12" s="1"/>
  <c r="AG11"/>
  <c r="R11"/>
  <c r="F11"/>
  <c r="K11" s="1"/>
  <c r="AG10"/>
  <c r="R10"/>
  <c r="AG9"/>
  <c r="R9"/>
  <c r="AG8"/>
  <c r="R8"/>
  <c r="O8"/>
  <c r="Z7"/>
  <c r="AG7" s="1"/>
  <c r="V7"/>
  <c r="R7"/>
  <c r="O7"/>
  <c r="AG26" l="1"/>
  <c r="AG70" s="1"/>
  <c r="K61"/>
  <c r="K20"/>
  <c r="AG16"/>
  <c r="AG49"/>
  <c r="W70"/>
  <c r="K29"/>
  <c r="AG36"/>
  <c r="S47"/>
  <c r="AC62"/>
  <c r="R16"/>
  <c r="L69"/>
  <c r="Y69"/>
  <c r="AE69"/>
  <c r="U69"/>
  <c r="U70"/>
  <c r="J69"/>
  <c r="X69"/>
  <c r="H69"/>
  <c r="N69"/>
  <c r="W69"/>
  <c r="W37"/>
  <c r="AB69"/>
  <c r="E69"/>
  <c r="Q69"/>
  <c r="I69"/>
  <c r="D69"/>
  <c r="P69"/>
  <c r="AD69"/>
  <c r="AC69"/>
  <c r="M37"/>
  <c r="M69"/>
  <c r="T69"/>
  <c r="T70"/>
  <c r="AA69"/>
  <c r="AF69"/>
  <c r="V16"/>
  <c r="C37"/>
  <c r="R49"/>
  <c r="S55"/>
  <c r="S58"/>
  <c r="K54"/>
  <c r="K57" s="1"/>
  <c r="F57"/>
  <c r="Y37"/>
  <c r="AD37"/>
  <c r="O36"/>
  <c r="F48"/>
  <c r="K48" s="1"/>
  <c r="S51"/>
  <c r="R57"/>
  <c r="S59"/>
  <c r="S46"/>
  <c r="F53"/>
  <c r="K36"/>
  <c r="F36"/>
  <c r="Z36"/>
  <c r="O53"/>
  <c r="Q37"/>
  <c r="AC37"/>
  <c r="S29"/>
  <c r="S34"/>
  <c r="E62"/>
  <c r="S56"/>
  <c r="R61"/>
  <c r="I62"/>
  <c r="V33"/>
  <c r="V36" s="1"/>
  <c r="T36"/>
  <c r="T37" s="1"/>
  <c r="X62"/>
  <c r="S7"/>
  <c r="R36"/>
  <c r="K46"/>
  <c r="K49" s="1"/>
  <c r="V62"/>
  <c r="S48"/>
  <c r="R53"/>
  <c r="S54"/>
  <c r="AF62"/>
  <c r="Z16"/>
  <c r="S52"/>
  <c r="O49"/>
  <c r="E37"/>
  <c r="J37"/>
  <c r="S32"/>
  <c r="Q62"/>
  <c r="O57"/>
  <c r="S60"/>
  <c r="Z49"/>
  <c r="P62"/>
  <c r="D62"/>
  <c r="AB62"/>
  <c r="O16"/>
  <c r="I37"/>
  <c r="N37"/>
  <c r="AA37"/>
  <c r="AE37"/>
  <c r="S50"/>
  <c r="F61"/>
  <c r="O61"/>
  <c r="M62"/>
  <c r="Y62"/>
  <c r="L62"/>
  <c r="H62"/>
  <c r="K51"/>
  <c r="K53" s="1"/>
  <c r="G37"/>
  <c r="K16"/>
  <c r="AG57"/>
  <c r="D37"/>
  <c r="L37"/>
  <c r="AB37"/>
  <c r="AF37"/>
  <c r="Z57"/>
  <c r="G62"/>
  <c r="W62"/>
  <c r="AE62"/>
  <c r="J62"/>
  <c r="N62"/>
  <c r="AD62"/>
  <c r="S27"/>
  <c r="S45"/>
  <c r="H37"/>
  <c r="P37"/>
  <c r="X37"/>
  <c r="Z53"/>
  <c r="Z61"/>
  <c r="AG61" s="1"/>
  <c r="C62"/>
  <c r="AA62"/>
  <c r="AG62" l="1"/>
  <c r="AG69"/>
  <c r="O69"/>
  <c r="AC71"/>
  <c r="AB71"/>
  <c r="K69"/>
  <c r="S61"/>
  <c r="S36"/>
  <c r="R69"/>
  <c r="F49"/>
  <c r="F62" s="1"/>
  <c r="M71"/>
  <c r="V69"/>
  <c r="V70"/>
  <c r="R62"/>
  <c r="F69"/>
  <c r="Z69"/>
  <c r="C71"/>
  <c r="AD71"/>
  <c r="Q71"/>
  <c r="T71"/>
  <c r="D71"/>
  <c r="E71"/>
  <c r="W71"/>
  <c r="Y71"/>
  <c r="J71"/>
  <c r="S49"/>
  <c r="O62"/>
  <c r="U71"/>
  <c r="AE71"/>
  <c r="V37"/>
  <c r="V71" s="1"/>
  <c r="X71"/>
  <c r="S53"/>
  <c r="I71"/>
  <c r="S57"/>
  <c r="R37"/>
  <c r="AA71"/>
  <c r="N71"/>
  <c r="P71"/>
  <c r="AF71"/>
  <c r="H71"/>
  <c r="L71"/>
  <c r="AG37"/>
  <c r="Z62"/>
  <c r="K62"/>
  <c r="Z37"/>
  <c r="O37"/>
  <c r="R71" l="1"/>
  <c r="S69"/>
  <c r="O71"/>
  <c r="S37"/>
  <c r="AG71"/>
  <c r="S62"/>
  <c r="Z71"/>
  <c r="K24" l="1"/>
  <c r="K26" s="1"/>
  <c r="S71"/>
  <c r="F70" l="1"/>
  <c r="F37"/>
  <c r="F71" s="1"/>
  <c r="K37"/>
  <c r="K71" s="1"/>
  <c r="K70"/>
</calcChain>
</file>

<file path=xl/sharedStrings.xml><?xml version="1.0" encoding="utf-8"?>
<sst xmlns="http://schemas.openxmlformats.org/spreadsheetml/2006/main" count="180" uniqueCount="89">
  <si>
    <t>MEDICAMENTE CU SI FARA CONTRIBUTIE PERSONALA, din care:</t>
  </si>
  <si>
    <t>Programul national de DIABET ZAHARAT, din care:</t>
  </si>
  <si>
    <t>Programul national de ONCOLOGIE, din care:</t>
  </si>
  <si>
    <r>
      <t xml:space="preserve">Programul national de </t>
    </r>
    <r>
      <rPr>
        <b/>
        <sz val="8"/>
        <rFont val="Arial"/>
        <family val="2"/>
      </rPr>
      <t>TRANSPLANT</t>
    </r>
    <r>
      <rPr>
        <b/>
        <sz val="6"/>
        <rFont val="Arial"/>
        <family val="2"/>
      </rPr>
      <t xml:space="preserve"> de organe, tesuturi si celule de origine umana, din care:</t>
    </r>
  </si>
  <si>
    <t>~ activitate curenta ~, din care:</t>
  </si>
  <si>
    <t>MEDICAMENTE, din care:</t>
  </si>
  <si>
    <t>MATERIALE SANITARE, din care:</t>
  </si>
  <si>
    <t>~ activitate curenta ~</t>
  </si>
  <si>
    <t>~ cost volum ~</t>
  </si>
  <si>
    <t>Valoarea contractului pentru eliberarea de medicamente cu si fara contributie personala</t>
  </si>
  <si>
    <t>Total ~ activitate curenta ~</t>
  </si>
  <si>
    <t>ADO</t>
  </si>
  <si>
    <t>INSULINA</t>
  </si>
  <si>
    <t>ADO+INSULINA</t>
  </si>
  <si>
    <t>Total MEDICAMENTE:</t>
  </si>
  <si>
    <t>adulti cu diabet zaharat insulinodepent automonitorizati</t>
  </si>
  <si>
    <t>copii cu diabet zaharat insulinodepent automonitorizati</t>
  </si>
  <si>
    <t>Total MATERIALE SANITARE:</t>
  </si>
  <si>
    <t>mucoviscidoza ADULTI</t>
  </si>
  <si>
    <t>mucoviscidoza COPII</t>
  </si>
  <si>
    <t>Total mucoviscidoza:</t>
  </si>
  <si>
    <t>TOTAL:</t>
  </si>
  <si>
    <t>Perioada</t>
  </si>
  <si>
    <t>Trimestrul I</t>
  </si>
  <si>
    <t>Trimestrul II</t>
  </si>
  <si>
    <t>Trimestrul III</t>
  </si>
  <si>
    <t>Trimestrul IV</t>
  </si>
  <si>
    <t>PROGRAMUL NATIONAL DE:</t>
  </si>
  <si>
    <t>DIABET ZAHARAT, din care:</t>
  </si>
  <si>
    <t>ONCOLOGIE, din care:</t>
  </si>
  <si>
    <r>
      <t xml:space="preserve"> </t>
    </r>
    <r>
      <rPr>
        <b/>
        <sz val="8"/>
        <rFont val="Arial"/>
        <family val="2"/>
      </rPr>
      <t>TRANSPLANT</t>
    </r>
    <r>
      <rPr>
        <b/>
        <sz val="6"/>
        <rFont val="Arial"/>
        <family val="2"/>
      </rPr>
      <t xml:space="preserve"> de organe, tesuturi si celule de origine umana, din care:</t>
    </r>
  </si>
  <si>
    <t>BOLI RARE, din care:</t>
  </si>
  <si>
    <t>TOTAL MEDICAMENTE CU SI FARA CONTRIBUTIE PERSONALA:</t>
  </si>
  <si>
    <t>TOTAL Programul national de DIABET ZAHARAT:</t>
  </si>
  <si>
    <t>TOTAL Programul national de ONCOLOGIE:</t>
  </si>
  <si>
    <t>TOTAL Programul national de tratament pentru BOLI RARE:</t>
  </si>
  <si>
    <t>TOTAL Programul national de TRANSPLANT de organe, tesuturi si celule de origine umana:</t>
  </si>
  <si>
    <t>Mucoviscidoza</t>
  </si>
  <si>
    <t>consum ~ cost volum-rezultat ~  raportat in SIUI</t>
  </si>
  <si>
    <t>~Mucoviscidoza~</t>
  </si>
  <si>
    <t>~Maladia Duchenne~</t>
  </si>
  <si>
    <t>~Neuropatie optică ereditară Leber~</t>
  </si>
  <si>
    <t>~Sindromul Preder Willi~</t>
  </si>
  <si>
    <t>~Scleroza laterala amiotrofica~</t>
  </si>
  <si>
    <t>~Angioedemul ereditar~</t>
  </si>
  <si>
    <t>~Fibroza Pulmonara Idiopatica~</t>
  </si>
  <si>
    <t>Valoarea contractului pentru eliberarea de medicamente compensate 90% din sublista B pentru pensionarii cu venituri sub 900lei/luna - Pensionari 50% C.N.A.S. -</t>
  </si>
  <si>
    <t>~ medicamente 40% - pentru pensionarii cu pensii de pana la 900 lei / prevazute a fi finantate din venituri proprii ale M.S. sub forma de transferuri catre F.N.U.A.S.S. ~</t>
  </si>
  <si>
    <t>Valoarea contractului pentru eliberarea de medicamente M.S.S.</t>
  </si>
  <si>
    <t>Data alocarii / suplimentarii</t>
  </si>
  <si>
    <t>29.12.2017</t>
  </si>
  <si>
    <t xml:space="preserve">~ cost volum-rezultat ~ finalizat </t>
  </si>
  <si>
    <t xml:space="preserve">~ cost volum ~ </t>
  </si>
  <si>
    <t>CONSUM PENTRU ANUL 2018</t>
  </si>
  <si>
    <r>
      <t xml:space="preserve">INFLUENTE AN 2018 </t>
    </r>
    <r>
      <rPr>
        <b/>
        <sz val="14"/>
        <color indexed="10"/>
        <rFont val="Arial"/>
        <family val="2"/>
      </rPr>
      <t xml:space="preserve">- </t>
    </r>
    <r>
      <rPr>
        <b/>
        <sz val="14"/>
        <color indexed="12"/>
        <rFont val="Arial"/>
        <family val="2"/>
      </rPr>
      <t>/ +</t>
    </r>
  </si>
  <si>
    <t>TOTAL AN 2018:</t>
  </si>
  <si>
    <t>Trim I 2018</t>
  </si>
  <si>
    <t>Ianuarie 2018</t>
  </si>
  <si>
    <t>Februarie 2018</t>
  </si>
  <si>
    <t>Martie 2018</t>
  </si>
  <si>
    <t>Aprilie 2018</t>
  </si>
  <si>
    <t>Mai 2018</t>
  </si>
  <si>
    <t>Iunie 2018</t>
  </si>
  <si>
    <t>Iulie 2018</t>
  </si>
  <si>
    <t>August 2018</t>
  </si>
  <si>
    <t>Septembrie 2018</t>
  </si>
  <si>
    <t>Octombrie 2018</t>
  </si>
  <si>
    <t>Noiembrie 2018</t>
  </si>
  <si>
    <t>Decembrie 2018</t>
  </si>
  <si>
    <t>Art. 8 / 2017</t>
  </si>
  <si>
    <t>26.01.2018</t>
  </si>
  <si>
    <t>31.01.2018</t>
  </si>
  <si>
    <t>FILA BUGET ALOCATA PE ANUL 2018</t>
  </si>
  <si>
    <t>04.04.2018</t>
  </si>
  <si>
    <t>19.03.2018</t>
  </si>
  <si>
    <t>21.03.2018</t>
  </si>
  <si>
    <t>29.03.2018</t>
  </si>
  <si>
    <t>07.03.2018/ Art. 183/2017</t>
  </si>
  <si>
    <t>27.04.2018</t>
  </si>
  <si>
    <t>04.05.2018</t>
  </si>
  <si>
    <t>25.05.2018</t>
  </si>
  <si>
    <t>23.04.2018</t>
  </si>
  <si>
    <t>Trim II 2018</t>
  </si>
  <si>
    <t xml:space="preserve">~ cost volum-rezultat ~ </t>
  </si>
  <si>
    <t>13.06.2018</t>
  </si>
  <si>
    <t>21.06.2018</t>
  </si>
  <si>
    <t>29.06.2018</t>
  </si>
  <si>
    <t xml:space="preserve">~ cost volum-rezultat finalizat ~ </t>
  </si>
  <si>
    <t>20.07.2018</t>
  </si>
</sst>
</file>

<file path=xl/styles.xml><?xml version="1.0" encoding="utf-8"?>
<styleSheet xmlns="http://schemas.openxmlformats.org/spreadsheetml/2006/main">
  <numFmts count="1">
    <numFmt numFmtId="164" formatCode="_([$€]* #,##0.00_);_([$€]* \(#,##0.00\);_([$€]* \-??_);_(@_)"/>
  </numFmts>
  <fonts count="2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6"/>
      <name val="Arial"/>
      <family val="2"/>
    </font>
    <font>
      <sz val="5"/>
      <name val="Arial"/>
      <family val="2"/>
    </font>
    <font>
      <sz val="4"/>
      <name val="Arial"/>
      <family val="2"/>
    </font>
    <font>
      <i/>
      <sz val="6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i/>
      <sz val="6"/>
      <color rgb="FFFF0000"/>
      <name val="Arial"/>
      <family val="2"/>
    </font>
    <font>
      <b/>
      <sz val="14"/>
      <color rgb="FFFF0000"/>
      <name val="Arial"/>
      <family val="2"/>
    </font>
    <font>
      <sz val="7"/>
      <color theme="8" tint="-0.499984740745262"/>
      <name val="Arial"/>
      <family val="2"/>
    </font>
    <font>
      <sz val="8"/>
      <color theme="8" tint="-0.499984740745262"/>
      <name val="Arial"/>
      <family val="2"/>
    </font>
    <font>
      <b/>
      <sz val="8"/>
      <color theme="8" tint="-0.499984740745262"/>
      <name val="Arial"/>
      <family val="2"/>
    </font>
    <font>
      <b/>
      <i/>
      <sz val="6"/>
      <name val="Arial"/>
      <family val="2"/>
    </font>
    <font>
      <sz val="6"/>
      <color theme="8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FF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164" fontId="15" fillId="0" borderId="0" applyFill="0" applyBorder="0" applyAlignment="0" applyProtection="0"/>
    <xf numFmtId="0" fontId="16" fillId="0" borderId="0"/>
    <xf numFmtId="0" fontId="16" fillId="0" borderId="0"/>
    <xf numFmtId="0" fontId="1" fillId="0" borderId="0"/>
  </cellStyleXfs>
  <cellXfs count="202">
    <xf numFmtId="0" fontId="0" fillId="0" borderId="0" xfId="0"/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right" vertical="center" shrinkToFit="1"/>
    </xf>
    <xf numFmtId="0" fontId="3" fillId="0" borderId="0" xfId="0" applyFont="1" applyFill="1" applyAlignment="1">
      <alignment vertical="center"/>
    </xf>
    <xf numFmtId="4" fontId="13" fillId="6" borderId="32" xfId="0" applyNumberFormat="1" applyFont="1" applyFill="1" applyBorder="1" applyAlignment="1">
      <alignment horizontal="right" vertical="center" shrinkToFit="1"/>
    </xf>
    <xf numFmtId="0" fontId="17" fillId="2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4" fontId="13" fillId="6" borderId="13" xfId="0" applyNumberFormat="1" applyFont="1" applyFill="1" applyBorder="1" applyAlignment="1">
      <alignment horizontal="right" vertical="center" shrinkToFit="1"/>
    </xf>
    <xf numFmtId="4" fontId="13" fillId="6" borderId="21" xfId="0" applyNumberFormat="1" applyFont="1" applyFill="1" applyBorder="1" applyAlignment="1">
      <alignment horizontal="right" vertical="center" shrinkToFit="1"/>
    </xf>
    <xf numFmtId="4" fontId="13" fillId="6" borderId="36" xfId="0" applyNumberFormat="1" applyFont="1" applyFill="1" applyBorder="1" applyAlignment="1">
      <alignment horizontal="right" vertical="center" shrinkToFit="1"/>
    </xf>
    <xf numFmtId="4" fontId="13" fillId="6" borderId="26" xfId="0" applyNumberFormat="1" applyFont="1" applyFill="1" applyBorder="1" applyAlignment="1">
      <alignment horizontal="right" vertical="center" shrinkToFit="1"/>
    </xf>
    <xf numFmtId="4" fontId="13" fillId="6" borderId="25" xfId="0" applyNumberFormat="1" applyFont="1" applyFill="1" applyBorder="1" applyAlignment="1">
      <alignment horizontal="right" vertical="center" shrinkToFit="1"/>
    </xf>
    <xf numFmtId="4" fontId="3" fillId="6" borderId="29" xfId="0" applyNumberFormat="1" applyFont="1" applyFill="1" applyBorder="1" applyAlignment="1">
      <alignment horizontal="right" vertical="center" shrinkToFit="1"/>
    </xf>
    <xf numFmtId="4" fontId="8" fillId="5" borderId="1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12" fillId="0" borderId="0" xfId="0" applyNumberFormat="1" applyFont="1" applyFill="1" applyAlignment="1">
      <alignment vertical="center"/>
    </xf>
    <xf numFmtId="4" fontId="3" fillId="3" borderId="29" xfId="0" applyNumberFormat="1" applyFont="1" applyFill="1" applyBorder="1" applyAlignment="1">
      <alignment horizontal="right" vertical="center" shrinkToFit="1"/>
    </xf>
    <xf numFmtId="4" fontId="3" fillId="3" borderId="35" xfId="0" applyNumberFormat="1" applyFont="1" applyFill="1" applyBorder="1" applyAlignment="1">
      <alignment horizontal="right" vertical="center" shrinkToFit="1"/>
    </xf>
    <xf numFmtId="49" fontId="3" fillId="3" borderId="16" xfId="0" applyNumberFormat="1" applyFont="1" applyFill="1" applyBorder="1" applyAlignment="1">
      <alignment horizontal="center" vertical="center" shrinkToFit="1"/>
    </xf>
    <xf numFmtId="4" fontId="13" fillId="6" borderId="33" xfId="0" applyNumberFormat="1" applyFont="1" applyFill="1" applyBorder="1" applyAlignment="1">
      <alignment horizontal="right" vertical="center" shrinkToFit="1"/>
    </xf>
    <xf numFmtId="4" fontId="3" fillId="3" borderId="41" xfId="0" applyNumberFormat="1" applyFont="1" applyFill="1" applyBorder="1" applyAlignment="1">
      <alignment horizontal="right" vertical="center" shrinkToFit="1"/>
    </xf>
    <xf numFmtId="4" fontId="3" fillId="3" borderId="42" xfId="0" applyNumberFormat="1" applyFont="1" applyFill="1" applyBorder="1" applyAlignment="1">
      <alignment horizontal="right" vertical="center" shrinkToFit="1"/>
    </xf>
    <xf numFmtId="4" fontId="3" fillId="3" borderId="30" xfId="0" applyNumberFormat="1" applyFont="1" applyFill="1" applyBorder="1" applyAlignment="1">
      <alignment horizontal="right" vertical="center" shrinkToFit="1"/>
    </xf>
    <xf numFmtId="4" fontId="3" fillId="6" borderId="41" xfId="0" applyNumberFormat="1" applyFont="1" applyFill="1" applyBorder="1" applyAlignment="1">
      <alignment horizontal="right" vertical="center" shrinkToFit="1"/>
    </xf>
    <xf numFmtId="49" fontId="13" fillId="3" borderId="24" xfId="0" applyNumberFormat="1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4" fontId="13" fillId="6" borderId="22" xfId="0" applyNumberFormat="1" applyFont="1" applyFill="1" applyBorder="1" applyAlignment="1">
      <alignment horizontal="right" vertical="center" shrinkToFit="1"/>
    </xf>
    <xf numFmtId="0" fontId="11" fillId="5" borderId="28" xfId="1" applyFont="1" applyFill="1" applyBorder="1" applyAlignment="1">
      <alignment horizontal="center" vertical="center" wrapText="1"/>
    </xf>
    <xf numFmtId="4" fontId="8" fillId="5" borderId="19" xfId="0" applyNumberFormat="1" applyFont="1" applyFill="1" applyBorder="1" applyAlignment="1">
      <alignment horizontal="center" vertical="center"/>
    </xf>
    <xf numFmtId="4" fontId="8" fillId="5" borderId="40" xfId="0" applyNumberFormat="1" applyFont="1" applyFill="1" applyBorder="1" applyAlignment="1">
      <alignment horizontal="center" vertical="center" wrapText="1" shrinkToFit="1"/>
    </xf>
    <xf numFmtId="4" fontId="8" fillId="5" borderId="19" xfId="0" applyNumberFormat="1" applyFont="1" applyFill="1" applyBorder="1" applyAlignment="1">
      <alignment horizontal="center" vertical="center" wrapText="1" shrinkToFit="1"/>
    </xf>
    <xf numFmtId="49" fontId="13" fillId="3" borderId="18" xfId="0" applyNumberFormat="1" applyFont="1" applyFill="1" applyBorder="1" applyAlignment="1">
      <alignment horizontal="left" vertical="center" wrapText="1"/>
    </xf>
    <xf numFmtId="4" fontId="13" fillId="6" borderId="15" xfId="0" applyNumberFormat="1" applyFont="1" applyFill="1" applyBorder="1" applyAlignment="1">
      <alignment horizontal="right" vertical="center" shrinkToFit="1"/>
    </xf>
    <xf numFmtId="4" fontId="13" fillId="6" borderId="34" xfId="0" applyNumberFormat="1" applyFont="1" applyFill="1" applyBorder="1" applyAlignment="1">
      <alignment horizontal="right" vertical="center" shrinkToFit="1"/>
    </xf>
    <xf numFmtId="4" fontId="13" fillId="6" borderId="10" xfId="0" applyNumberFormat="1" applyFont="1" applyFill="1" applyBorder="1" applyAlignment="1">
      <alignment horizontal="right" vertical="center" shrinkToFit="1"/>
    </xf>
    <xf numFmtId="4" fontId="13" fillId="6" borderId="17" xfId="0" applyNumberFormat="1" applyFont="1" applyFill="1" applyBorder="1" applyAlignment="1">
      <alignment horizontal="right" vertical="center" shrinkToFit="1"/>
    </xf>
    <xf numFmtId="4" fontId="3" fillId="6" borderId="42" xfId="0" applyNumberFormat="1" applyFont="1" applyFill="1" applyBorder="1" applyAlignment="1">
      <alignment horizontal="right"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4" fontId="13" fillId="6" borderId="42" xfId="0" applyNumberFormat="1" applyFont="1" applyFill="1" applyBorder="1" applyAlignment="1">
      <alignment horizontal="right" vertical="center" shrinkToFit="1"/>
    </xf>
    <xf numFmtId="4" fontId="3" fillId="3" borderId="4" xfId="0" applyNumberFormat="1" applyFont="1" applyFill="1" applyBorder="1" applyAlignment="1">
      <alignment horizontal="right" vertical="center" shrinkToFit="1"/>
    </xf>
    <xf numFmtId="4" fontId="3" fillId="3" borderId="5" xfId="0" applyNumberFormat="1" applyFont="1" applyFill="1" applyBorder="1" applyAlignment="1">
      <alignment horizontal="right" vertical="center" shrinkToFit="1"/>
    </xf>
    <xf numFmtId="4" fontId="3" fillId="3" borderId="37" xfId="0" applyNumberFormat="1" applyFont="1" applyFill="1" applyBorder="1" applyAlignment="1">
      <alignment horizontal="right" vertical="center" shrinkToFit="1"/>
    </xf>
    <xf numFmtId="4" fontId="3" fillId="3" borderId="6" xfId="0" applyNumberFormat="1" applyFont="1" applyFill="1" applyBorder="1" applyAlignment="1">
      <alignment horizontal="right" vertical="center" shrinkToFit="1"/>
    </xf>
    <xf numFmtId="4" fontId="3" fillId="6" borderId="35" xfId="0" applyNumberFormat="1" applyFont="1" applyFill="1" applyBorder="1" applyAlignment="1">
      <alignment horizontal="right" vertical="center" shrinkToFit="1"/>
    </xf>
    <xf numFmtId="4" fontId="13" fillId="6" borderId="43" xfId="0" applyNumberFormat="1" applyFont="1" applyFill="1" applyBorder="1" applyAlignment="1">
      <alignment horizontal="right" vertical="center" shrinkToFit="1"/>
    </xf>
    <xf numFmtId="4" fontId="13" fillId="6" borderId="44" xfId="0" applyNumberFormat="1" applyFont="1" applyFill="1" applyBorder="1" applyAlignment="1">
      <alignment horizontal="right" vertical="center" shrinkToFit="1"/>
    </xf>
    <xf numFmtId="4" fontId="13" fillId="6" borderId="45" xfId="0" applyNumberFormat="1" applyFont="1" applyFill="1" applyBorder="1" applyAlignment="1">
      <alignment horizontal="right" vertical="center" shrinkToFit="1"/>
    </xf>
    <xf numFmtId="4" fontId="13" fillId="6" borderId="31" xfId="0" applyNumberFormat="1" applyFont="1" applyFill="1" applyBorder="1" applyAlignment="1">
      <alignment horizontal="right" vertical="center" shrinkToFit="1"/>
    </xf>
    <xf numFmtId="49" fontId="13" fillId="3" borderId="8" xfId="0" applyNumberFormat="1" applyFont="1" applyFill="1" applyBorder="1" applyAlignment="1">
      <alignment horizontal="left" vertical="center" wrapText="1"/>
    </xf>
    <xf numFmtId="49" fontId="13" fillId="3" borderId="23" xfId="0" applyNumberFormat="1" applyFont="1" applyFill="1" applyBorder="1" applyAlignment="1">
      <alignment horizontal="left" vertical="center" wrapText="1"/>
    </xf>
    <xf numFmtId="49" fontId="9" fillId="3" borderId="24" xfId="0" applyNumberFormat="1" applyFont="1" applyFill="1" applyBorder="1" applyAlignment="1">
      <alignment horizontal="left" vertical="center" wrapText="1"/>
    </xf>
    <xf numFmtId="4" fontId="13" fillId="6" borderId="30" xfId="0" applyNumberFormat="1" applyFont="1" applyFill="1" applyBorder="1" applyAlignment="1">
      <alignment horizontal="right" vertical="center" shrinkToFit="1"/>
    </xf>
    <xf numFmtId="4" fontId="13" fillId="6" borderId="40" xfId="0" applyNumberFormat="1" applyFont="1" applyFill="1" applyBorder="1" applyAlignment="1">
      <alignment horizontal="right" vertical="center" shrinkToFit="1"/>
    </xf>
    <xf numFmtId="4" fontId="13" fillId="6" borderId="19" xfId="0" applyNumberFormat="1" applyFont="1" applyFill="1" applyBorder="1" applyAlignment="1">
      <alignment horizontal="right" vertical="center" shrinkToFit="1"/>
    </xf>
    <xf numFmtId="4" fontId="13" fillId="6" borderId="28" xfId="0" applyNumberFormat="1" applyFont="1" applyFill="1" applyBorder="1" applyAlignment="1">
      <alignment horizontal="right" vertical="center" shrinkToFit="1"/>
    </xf>
    <xf numFmtId="4" fontId="13" fillId="6" borderId="11" xfId="0" applyNumberFormat="1" applyFont="1" applyFill="1" applyBorder="1" applyAlignment="1">
      <alignment horizontal="right" vertical="center" shrinkToFit="1"/>
    </xf>
    <xf numFmtId="4" fontId="13" fillId="6" borderId="50" xfId="0" applyNumberFormat="1" applyFont="1" applyFill="1" applyBorder="1" applyAlignment="1">
      <alignment horizontal="right" vertical="center" shrinkToFit="1"/>
    </xf>
    <xf numFmtId="49" fontId="13" fillId="3" borderId="49" xfId="0" applyNumberFormat="1" applyFont="1" applyFill="1" applyBorder="1" applyAlignment="1">
      <alignment horizontal="left" vertical="center" wrapText="1"/>
    </xf>
    <xf numFmtId="4" fontId="13" fillId="6" borderId="20" xfId="0" applyNumberFormat="1" applyFont="1" applyFill="1" applyBorder="1" applyAlignment="1">
      <alignment horizontal="right" vertical="center" shrinkToFit="1"/>
    </xf>
    <xf numFmtId="49" fontId="3" fillId="3" borderId="1" xfId="0" applyNumberFormat="1" applyFont="1" applyFill="1" applyBorder="1" applyAlignment="1">
      <alignment horizontal="center" vertical="center" shrinkToFit="1"/>
    </xf>
    <xf numFmtId="4" fontId="3" fillId="6" borderId="39" xfId="0" applyNumberFormat="1" applyFont="1" applyFill="1" applyBorder="1" applyAlignment="1">
      <alignment horizontal="right" vertical="center" shrinkToFit="1"/>
    </xf>
    <xf numFmtId="4" fontId="3" fillId="0" borderId="0" xfId="0" applyNumberFormat="1" applyFont="1" applyAlignment="1">
      <alignment vertical="center"/>
    </xf>
    <xf numFmtId="4" fontId="6" fillId="4" borderId="19" xfId="0" applyNumberFormat="1" applyFont="1" applyFill="1" applyBorder="1" applyAlignment="1">
      <alignment horizontal="center" vertical="center" wrapText="1"/>
    </xf>
    <xf numFmtId="4" fontId="3" fillId="6" borderId="3" xfId="0" applyNumberFormat="1" applyFont="1" applyFill="1" applyBorder="1" applyAlignment="1">
      <alignment horizontal="right" vertical="center" shrinkToFit="1"/>
    </xf>
    <xf numFmtId="4" fontId="3" fillId="6" borderId="52" xfId="0" applyNumberFormat="1" applyFont="1" applyFill="1" applyBorder="1" applyAlignment="1">
      <alignment horizontal="right" vertical="center" shrinkToFit="1"/>
    </xf>
    <xf numFmtId="0" fontId="3" fillId="3" borderId="7" xfId="0" applyFont="1" applyFill="1" applyBorder="1" applyAlignment="1">
      <alignment horizontal="center" vertical="center" shrinkToFit="1"/>
    </xf>
    <xf numFmtId="0" fontId="22" fillId="5" borderId="28" xfId="1" applyFont="1" applyFill="1" applyBorder="1" applyAlignment="1">
      <alignment horizontal="center" vertical="center" wrapText="1"/>
    </xf>
    <xf numFmtId="4" fontId="13" fillId="6" borderId="27" xfId="0" applyNumberFormat="1" applyFont="1" applyFill="1" applyBorder="1" applyAlignment="1">
      <alignment horizontal="right" vertical="center" shrinkToFit="1"/>
    </xf>
    <xf numFmtId="4" fontId="3" fillId="6" borderId="2" xfId="0" applyNumberFormat="1" applyFont="1" applyFill="1" applyBorder="1" applyAlignment="1">
      <alignment horizontal="right" vertical="center" shrinkToFit="1"/>
    </xf>
    <xf numFmtId="0" fontId="22" fillId="5" borderId="20" xfId="1" applyFont="1" applyFill="1" applyBorder="1" applyAlignment="1">
      <alignment horizontal="center" vertical="center" wrapText="1"/>
    </xf>
    <xf numFmtId="4" fontId="3" fillId="6" borderId="9" xfId="0" applyNumberFormat="1" applyFont="1" applyFill="1" applyBorder="1" applyAlignment="1">
      <alignment horizontal="right" vertical="center" shrinkToFit="1"/>
    </xf>
    <xf numFmtId="4" fontId="3" fillId="3" borderId="48" xfId="0" applyNumberFormat="1" applyFont="1" applyFill="1" applyBorder="1" applyAlignment="1">
      <alignment horizontal="right" vertical="center" shrinkToFit="1"/>
    </xf>
    <xf numFmtId="0" fontId="9" fillId="5" borderId="2" xfId="1" applyFont="1" applyFill="1" applyBorder="1" applyAlignment="1">
      <alignment horizontal="center" vertical="center" wrapText="1"/>
    </xf>
    <xf numFmtId="0" fontId="9" fillId="5" borderId="3" xfId="1" applyFont="1" applyFill="1" applyBorder="1" applyAlignment="1">
      <alignment horizontal="center" vertical="center" wrapText="1"/>
    </xf>
    <xf numFmtId="0" fontId="10" fillId="5" borderId="52" xfId="1" applyFont="1" applyFill="1" applyBorder="1" applyAlignment="1">
      <alignment horizontal="center" vertical="center" wrapText="1"/>
    </xf>
    <xf numFmtId="4" fontId="20" fillId="6" borderId="22" xfId="0" applyNumberFormat="1" applyFont="1" applyFill="1" applyBorder="1" applyAlignment="1">
      <alignment horizontal="right" vertical="center" shrinkToFit="1"/>
    </xf>
    <xf numFmtId="4" fontId="20" fillId="6" borderId="25" xfId="0" applyNumberFormat="1" applyFont="1" applyFill="1" applyBorder="1" applyAlignment="1">
      <alignment horizontal="right" vertical="center" shrinkToFit="1"/>
    </xf>
    <xf numFmtId="4" fontId="20" fillId="6" borderId="28" xfId="0" applyNumberFormat="1" applyFont="1" applyFill="1" applyBorder="1" applyAlignment="1">
      <alignment horizontal="right" vertical="center" shrinkToFit="1"/>
    </xf>
    <xf numFmtId="4" fontId="8" fillId="5" borderId="40" xfId="0" applyNumberFormat="1" applyFont="1" applyFill="1" applyBorder="1" applyAlignment="1">
      <alignment horizontal="center" vertical="center"/>
    </xf>
    <xf numFmtId="4" fontId="8" fillId="5" borderId="40" xfId="0" applyNumberFormat="1" applyFont="1" applyFill="1" applyBorder="1" applyAlignment="1">
      <alignment horizontal="center" vertical="center" wrapText="1"/>
    </xf>
    <xf numFmtId="4" fontId="13" fillId="6" borderId="29" xfId="0" applyNumberFormat="1" applyFont="1" applyFill="1" applyBorder="1" applyAlignment="1">
      <alignment horizontal="right" vertical="center" shrinkToFit="1"/>
    </xf>
    <xf numFmtId="4" fontId="8" fillId="5" borderId="32" xfId="0" applyNumberFormat="1" applyFont="1" applyFill="1" applyBorder="1" applyAlignment="1">
      <alignment horizontal="center" vertical="center"/>
    </xf>
    <xf numFmtId="4" fontId="8" fillId="5" borderId="32" xfId="0" applyNumberFormat="1" applyFont="1" applyFill="1" applyBorder="1" applyAlignment="1">
      <alignment horizontal="center" vertical="center" wrapText="1" shrinkToFit="1"/>
    </xf>
    <xf numFmtId="4" fontId="8" fillId="5" borderId="32" xfId="0" applyNumberFormat="1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11" fillId="5" borderId="33" xfId="1" applyFont="1" applyFill="1" applyBorder="1" applyAlignment="1">
      <alignment horizontal="center" vertical="center" wrapText="1"/>
    </xf>
    <xf numFmtId="4" fontId="13" fillId="6" borderId="53" xfId="0" applyNumberFormat="1" applyFont="1" applyFill="1" applyBorder="1" applyAlignment="1">
      <alignment horizontal="right" vertical="center" shrinkToFit="1"/>
    </xf>
    <xf numFmtId="4" fontId="13" fillId="6" borderId="51" xfId="0" applyNumberFormat="1" applyFont="1" applyFill="1" applyBorder="1" applyAlignment="1">
      <alignment horizontal="right" vertical="center" shrinkToFit="1"/>
    </xf>
    <xf numFmtId="4" fontId="3" fillId="6" borderId="30" xfId="0" applyNumberFormat="1" applyFont="1" applyFill="1" applyBorder="1" applyAlignment="1">
      <alignment horizontal="right" vertical="center" shrinkToFit="1"/>
    </xf>
    <xf numFmtId="0" fontId="11" fillId="5" borderId="17" xfId="1" applyFont="1" applyFill="1" applyBorder="1" applyAlignment="1">
      <alignment horizontal="center" vertical="center" wrapText="1"/>
    </xf>
    <xf numFmtId="0" fontId="9" fillId="5" borderId="4" xfId="1" applyFont="1" applyFill="1" applyBorder="1" applyAlignment="1">
      <alignment horizontal="center" vertical="center" wrapText="1"/>
    </xf>
    <xf numFmtId="0" fontId="9" fillId="5" borderId="5" xfId="1" applyFont="1" applyFill="1" applyBorder="1" applyAlignment="1">
      <alignment horizontal="center" vertical="center" wrapText="1"/>
    </xf>
    <xf numFmtId="0" fontId="10" fillId="5" borderId="6" xfId="1" applyFont="1" applyFill="1" applyBorder="1" applyAlignment="1">
      <alignment horizontal="center" vertical="center" wrapText="1"/>
    </xf>
    <xf numFmtId="4" fontId="20" fillId="6" borderId="33" xfId="0" applyNumberFormat="1" applyFont="1" applyFill="1" applyBorder="1" applyAlignment="1">
      <alignment horizontal="right" vertical="center" shrinkToFit="1"/>
    </xf>
    <xf numFmtId="4" fontId="20" fillId="6" borderId="36" xfId="0" applyNumberFormat="1" applyFont="1" applyFill="1" applyBorder="1" applyAlignment="1">
      <alignment horizontal="right" vertical="center" shrinkToFit="1"/>
    </xf>
    <xf numFmtId="4" fontId="21" fillId="6" borderId="41" xfId="0" applyNumberFormat="1" applyFont="1" applyFill="1" applyBorder="1" applyAlignment="1">
      <alignment horizontal="right" vertical="center" shrinkToFit="1"/>
    </xf>
    <xf numFmtId="4" fontId="8" fillId="5" borderId="45" xfId="0" applyNumberFormat="1" applyFont="1" applyFill="1" applyBorder="1" applyAlignment="1">
      <alignment horizontal="center" vertical="center"/>
    </xf>
    <xf numFmtId="4" fontId="8" fillId="5" borderId="45" xfId="0" applyNumberFormat="1" applyFont="1" applyFill="1" applyBorder="1" applyAlignment="1">
      <alignment horizontal="center" vertical="center" wrapText="1" shrinkToFit="1"/>
    </xf>
    <xf numFmtId="4" fontId="8" fillId="5" borderId="45" xfId="0" applyNumberFormat="1" applyFont="1" applyFill="1" applyBorder="1" applyAlignment="1">
      <alignment horizontal="center" vertical="center" wrapText="1"/>
    </xf>
    <xf numFmtId="4" fontId="6" fillId="4" borderId="19" xfId="0" applyNumberFormat="1" applyFont="1" applyFill="1" applyBorder="1" applyAlignment="1">
      <alignment horizontal="center" vertical="center" wrapText="1" shrinkToFit="1"/>
    </xf>
    <xf numFmtId="4" fontId="13" fillId="6" borderId="41" xfId="0" applyNumberFormat="1" applyFont="1" applyFill="1" applyBorder="1" applyAlignment="1">
      <alignment horizontal="right" vertical="center" shrinkToFit="1"/>
    </xf>
    <xf numFmtId="49" fontId="13" fillId="3" borderId="16" xfId="0" applyNumberFormat="1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4" fontId="13" fillId="6" borderId="38" xfId="0" applyNumberFormat="1" applyFont="1" applyFill="1" applyBorder="1" applyAlignment="1">
      <alignment horizontal="right" vertical="center" shrinkToFit="1"/>
    </xf>
    <xf numFmtId="4" fontId="13" fillId="6" borderId="16" xfId="0" applyNumberFormat="1" applyFont="1" applyFill="1" applyBorder="1" applyAlignment="1">
      <alignment horizontal="right" vertical="center" shrinkToFit="1"/>
    </xf>
    <xf numFmtId="0" fontId="11" fillId="5" borderId="54" xfId="1" applyFont="1" applyFill="1" applyBorder="1" applyAlignment="1">
      <alignment horizontal="center" vertical="center" wrapText="1"/>
    </xf>
    <xf numFmtId="4" fontId="8" fillId="5" borderId="51" xfId="0" applyNumberFormat="1" applyFont="1" applyFill="1" applyBorder="1" applyAlignment="1">
      <alignment horizontal="center" vertical="center" wrapText="1"/>
    </xf>
    <xf numFmtId="4" fontId="13" fillId="6" borderId="47" xfId="0" applyNumberFormat="1" applyFont="1" applyFill="1" applyBorder="1" applyAlignment="1">
      <alignment horizontal="right" vertical="center" shrinkToFit="1"/>
    </xf>
    <xf numFmtId="4" fontId="8" fillId="5" borderId="51" xfId="0" applyNumberFormat="1" applyFont="1" applyFill="1" applyBorder="1" applyAlignment="1">
      <alignment horizontal="center" vertical="center" wrapText="1" shrinkToFit="1"/>
    </xf>
    <xf numFmtId="4" fontId="8" fillId="5" borderId="51" xfId="0" applyNumberFormat="1" applyFont="1" applyFill="1" applyBorder="1" applyAlignment="1">
      <alignment horizontal="center" vertical="center"/>
    </xf>
    <xf numFmtId="0" fontId="11" fillId="5" borderId="55" xfId="1" applyFont="1" applyFill="1" applyBorder="1" applyAlignment="1">
      <alignment horizontal="center" vertical="center" wrapText="1"/>
    </xf>
    <xf numFmtId="4" fontId="13" fillId="6" borderId="56" xfId="0" applyNumberFormat="1" applyFont="1" applyFill="1" applyBorder="1" applyAlignment="1">
      <alignment horizontal="right" vertical="center" shrinkToFit="1"/>
    </xf>
    <xf numFmtId="4" fontId="6" fillId="4" borderId="8" xfId="0" applyNumberFormat="1" applyFont="1" applyFill="1" applyBorder="1" applyAlignment="1">
      <alignment horizontal="center" vertical="center" wrapText="1"/>
    </xf>
    <xf numFmtId="4" fontId="6" fillId="4" borderId="18" xfId="0" applyNumberFormat="1" applyFont="1" applyFill="1" applyBorder="1" applyAlignment="1">
      <alignment horizontal="center" vertical="center" wrapText="1"/>
    </xf>
    <xf numFmtId="4" fontId="7" fillId="3" borderId="11" xfId="0" applyNumberFormat="1" applyFont="1" applyFill="1" applyBorder="1" applyAlignment="1">
      <alignment horizontal="center" vertical="center" wrapText="1"/>
    </xf>
    <xf numFmtId="4" fontId="7" fillId="3" borderId="51" xfId="0" applyNumberFormat="1" applyFont="1" applyFill="1" applyBorder="1" applyAlignment="1">
      <alignment horizontal="center" vertical="center" wrapText="1"/>
    </xf>
    <xf numFmtId="4" fontId="7" fillId="3" borderId="13" xfId="0" applyNumberFormat="1" applyFont="1" applyFill="1" applyBorder="1" applyAlignment="1">
      <alignment horizontal="center" vertical="center" wrapText="1"/>
    </xf>
    <xf numFmtId="4" fontId="7" fillId="3" borderId="32" xfId="0" applyNumberFormat="1" applyFont="1" applyFill="1" applyBorder="1" applyAlignment="1">
      <alignment horizontal="center" vertical="center" wrapText="1"/>
    </xf>
    <xf numFmtId="4" fontId="7" fillId="3" borderId="12" xfId="0" applyNumberFormat="1" applyFont="1" applyFill="1" applyBorder="1" applyAlignment="1">
      <alignment horizontal="center" vertical="center" wrapText="1"/>
    </xf>
    <xf numFmtId="4" fontId="7" fillId="3" borderId="54" xfId="0" applyNumberFormat="1" applyFont="1" applyFill="1" applyBorder="1" applyAlignment="1">
      <alignment horizontal="center" vertical="center" wrapText="1"/>
    </xf>
    <xf numFmtId="4" fontId="6" fillId="4" borderId="14" xfId="0" applyNumberFormat="1" applyFont="1" applyFill="1" applyBorder="1" applyAlignment="1">
      <alignment horizontal="center" vertical="center" wrapText="1"/>
    </xf>
    <xf numFmtId="4" fontId="6" fillId="4" borderId="46" xfId="0" applyNumberFormat="1" applyFont="1" applyFill="1" applyBorder="1" applyAlignment="1">
      <alignment horizontal="center" vertical="center" wrapText="1"/>
    </xf>
    <xf numFmtId="4" fontId="7" fillId="3" borderId="11" xfId="0" applyNumberFormat="1" applyFont="1" applyFill="1" applyBorder="1" applyAlignment="1">
      <alignment horizontal="center" vertical="center"/>
    </xf>
    <xf numFmtId="4" fontId="7" fillId="3" borderId="13" xfId="0" applyNumberFormat="1" applyFont="1" applyFill="1" applyBorder="1" applyAlignment="1">
      <alignment horizontal="center" vertical="center"/>
    </xf>
    <xf numFmtId="4" fontId="7" fillId="3" borderId="12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4" fontId="3" fillId="4" borderId="40" xfId="0" applyNumberFormat="1" applyFont="1" applyFill="1" applyBorder="1" applyAlignment="1">
      <alignment horizontal="center" vertical="center"/>
    </xf>
    <xf numFmtId="4" fontId="3" fillId="4" borderId="19" xfId="0" applyNumberFormat="1" applyFont="1" applyFill="1" applyBorder="1" applyAlignment="1">
      <alignment horizontal="center" vertical="center"/>
    </xf>
    <xf numFmtId="4" fontId="3" fillId="4" borderId="19" xfId="0" applyNumberFormat="1" applyFont="1" applyFill="1" applyBorder="1" applyAlignment="1">
      <alignment horizontal="center" vertical="center" wrapText="1"/>
    </xf>
    <xf numFmtId="4" fontId="3" fillId="4" borderId="28" xfId="0" applyNumberFormat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7" fillId="3" borderId="12" xfId="1" applyFont="1" applyFill="1" applyBorder="1" applyAlignment="1">
      <alignment horizontal="center" vertical="center" wrapText="1"/>
    </xf>
    <xf numFmtId="0" fontId="7" fillId="3" borderId="11" xfId="1" applyFont="1" applyFill="1" applyBorder="1" applyAlignment="1">
      <alignment horizontal="center" vertical="center" wrapText="1"/>
    </xf>
    <xf numFmtId="0" fontId="7" fillId="3" borderId="51" xfId="1" applyFont="1" applyFill="1" applyBorder="1" applyAlignment="1">
      <alignment horizontal="center" vertical="center" wrapText="1"/>
    </xf>
    <xf numFmtId="0" fontId="19" fillId="3" borderId="12" xfId="1" applyFont="1" applyFill="1" applyBorder="1" applyAlignment="1">
      <alignment horizontal="center" vertical="center" wrapText="1"/>
    </xf>
    <xf numFmtId="0" fontId="19" fillId="3" borderId="54" xfId="1" applyFont="1" applyFill="1" applyBorder="1" applyAlignment="1">
      <alignment horizontal="center" vertical="center" wrapText="1"/>
    </xf>
    <xf numFmtId="0" fontId="7" fillId="3" borderId="14" xfId="1" applyFont="1" applyFill="1" applyBorder="1" applyAlignment="1">
      <alignment horizontal="center" vertical="center" wrapText="1"/>
    </xf>
    <xf numFmtId="0" fontId="7" fillId="3" borderId="46" xfId="1" applyFont="1" applyFill="1" applyBorder="1" applyAlignment="1">
      <alignment horizontal="center" vertical="center" wrapText="1"/>
    </xf>
    <xf numFmtId="0" fontId="8" fillId="3" borderId="14" xfId="1" applyFont="1" applyFill="1" applyBorder="1" applyAlignment="1">
      <alignment horizontal="center" vertical="center" wrapText="1"/>
    </xf>
    <xf numFmtId="0" fontId="8" fillId="3" borderId="46" xfId="1" applyFont="1" applyFill="1" applyBorder="1" applyAlignment="1">
      <alignment horizontal="center" vertical="center" wrapText="1"/>
    </xf>
    <xf numFmtId="0" fontId="7" fillId="3" borderId="13" xfId="1" applyFont="1" applyFill="1" applyBorder="1" applyAlignment="1">
      <alignment horizontal="center" vertical="center" wrapText="1"/>
    </xf>
    <xf numFmtId="4" fontId="6" fillId="4" borderId="15" xfId="0" applyNumberFormat="1" applyFont="1" applyFill="1" applyBorder="1" applyAlignment="1">
      <alignment horizontal="center" vertical="center" wrapText="1"/>
    </xf>
    <xf numFmtId="4" fontId="6" fillId="4" borderId="17" xfId="0" applyNumberFormat="1" applyFont="1" applyFill="1" applyBorder="1" applyAlignment="1">
      <alignment horizontal="center" vertical="center" wrapText="1"/>
    </xf>
    <xf numFmtId="4" fontId="7" fillId="3" borderId="31" xfId="0" applyNumberFormat="1" applyFont="1" applyFill="1" applyBorder="1" applyAlignment="1">
      <alignment horizontal="center" vertical="center" wrapText="1"/>
    </xf>
    <xf numFmtId="4" fontId="7" fillId="3" borderId="45" xfId="0" applyNumberFormat="1" applyFont="1" applyFill="1" applyBorder="1" applyAlignment="1">
      <alignment horizontal="center" vertical="center" wrapText="1"/>
    </xf>
    <xf numFmtId="4" fontId="7" fillId="3" borderId="22" xfId="0" applyNumberFormat="1" applyFont="1" applyFill="1" applyBorder="1" applyAlignment="1">
      <alignment horizontal="center" vertical="center" wrapText="1"/>
    </xf>
    <xf numFmtId="4" fontId="7" fillId="3" borderId="33" xfId="0" applyNumberFormat="1" applyFont="1" applyFill="1" applyBorder="1" applyAlignment="1">
      <alignment horizontal="center" vertical="center" wrapText="1"/>
    </xf>
    <xf numFmtId="4" fontId="7" fillId="3" borderId="31" xfId="0" applyNumberFormat="1" applyFont="1" applyFill="1" applyBorder="1" applyAlignment="1">
      <alignment horizontal="center" vertical="center"/>
    </xf>
    <xf numFmtId="4" fontId="7" fillId="3" borderId="22" xfId="0" applyNumberFormat="1" applyFont="1" applyFill="1" applyBorder="1" applyAlignment="1">
      <alignment horizontal="center" vertical="center"/>
    </xf>
    <xf numFmtId="4" fontId="3" fillId="7" borderId="44" xfId="0" applyNumberFormat="1" applyFont="1" applyFill="1" applyBorder="1" applyAlignment="1">
      <alignment horizontal="center" vertical="center"/>
    </xf>
    <xf numFmtId="4" fontId="3" fillId="7" borderId="26" xfId="0" applyNumberFormat="1" applyFont="1" applyFill="1" applyBorder="1" applyAlignment="1">
      <alignment horizontal="center" vertical="center"/>
    </xf>
    <xf numFmtId="4" fontId="3" fillId="7" borderId="40" xfId="0" applyNumberFormat="1" applyFont="1" applyFill="1" applyBorder="1" applyAlignment="1">
      <alignment horizontal="center" vertical="center"/>
    </xf>
    <xf numFmtId="4" fontId="3" fillId="7" borderId="19" xfId="0" applyNumberFormat="1" applyFont="1" applyFill="1" applyBorder="1" applyAlignment="1">
      <alignment horizontal="center" vertical="center"/>
    </xf>
    <xf numFmtId="4" fontId="3" fillId="4" borderId="26" xfId="0" applyNumberFormat="1" applyFont="1" applyFill="1" applyBorder="1" applyAlignment="1">
      <alignment horizontal="center" vertical="center"/>
    </xf>
    <xf numFmtId="4" fontId="3" fillId="4" borderId="25" xfId="0" applyNumberFormat="1" applyFont="1" applyFill="1" applyBorder="1" applyAlignment="1">
      <alignment horizontal="center" vertical="center"/>
    </xf>
    <xf numFmtId="0" fontId="7" fillId="3" borderId="22" xfId="1" applyFont="1" applyFill="1" applyBorder="1" applyAlignment="1">
      <alignment horizontal="center" vertical="center" wrapText="1"/>
    </xf>
    <xf numFmtId="0" fontId="7" fillId="3" borderId="31" xfId="1" applyFont="1" applyFill="1" applyBorder="1" applyAlignment="1">
      <alignment horizontal="center" vertical="center" wrapText="1"/>
    </xf>
    <xf numFmtId="0" fontId="7" fillId="3" borderId="45" xfId="1" applyFont="1" applyFill="1" applyBorder="1" applyAlignment="1">
      <alignment horizontal="center" vertical="center" wrapText="1"/>
    </xf>
    <xf numFmtId="0" fontId="19" fillId="3" borderId="22" xfId="1" applyFont="1" applyFill="1" applyBorder="1" applyAlignment="1">
      <alignment horizontal="center" vertical="center" wrapText="1"/>
    </xf>
    <xf numFmtId="0" fontId="19" fillId="3" borderId="33" xfId="1" applyFont="1" applyFill="1" applyBorder="1" applyAlignment="1">
      <alignment horizontal="center" vertical="center" wrapText="1"/>
    </xf>
    <xf numFmtId="0" fontId="7" fillId="3" borderId="15" xfId="1" applyFont="1" applyFill="1" applyBorder="1" applyAlignment="1">
      <alignment horizontal="center" vertical="center" wrapText="1"/>
    </xf>
    <xf numFmtId="0" fontId="7" fillId="3" borderId="17" xfId="1" applyFont="1" applyFill="1" applyBorder="1" applyAlignment="1">
      <alignment horizontal="center" vertical="center" wrapText="1"/>
    </xf>
    <xf numFmtId="0" fontId="8" fillId="3" borderId="15" xfId="1" applyFont="1" applyFill="1" applyBorder="1" applyAlignment="1">
      <alignment horizontal="center" vertical="center" wrapText="1"/>
    </xf>
    <xf numFmtId="0" fontId="8" fillId="3" borderId="17" xfId="1" applyFont="1" applyFill="1" applyBorder="1" applyAlignment="1">
      <alignment horizontal="center" vertical="center" wrapText="1"/>
    </xf>
    <xf numFmtId="4" fontId="6" fillId="4" borderId="20" xfId="0" applyNumberFormat="1" applyFont="1" applyFill="1" applyBorder="1" applyAlignment="1">
      <alignment horizontal="center" vertical="center" wrapText="1"/>
    </xf>
    <xf numFmtId="4" fontId="7" fillId="3" borderId="40" xfId="0" applyNumberFormat="1" applyFont="1" applyFill="1" applyBorder="1" applyAlignment="1">
      <alignment horizontal="center" vertical="center" wrapText="1"/>
    </xf>
    <xf numFmtId="4" fontId="7" fillId="3" borderId="28" xfId="0" applyNumberFormat="1" applyFont="1" applyFill="1" applyBorder="1" applyAlignment="1">
      <alignment horizontal="center" vertical="center" wrapText="1"/>
    </xf>
    <xf numFmtId="4" fontId="7" fillId="3" borderId="19" xfId="0" applyNumberFormat="1" applyFont="1" applyFill="1" applyBorder="1" applyAlignment="1">
      <alignment horizontal="center" vertical="center" wrapText="1"/>
    </xf>
    <xf numFmtId="0" fontId="3" fillId="3" borderId="49" xfId="0" applyFont="1" applyFill="1" applyBorder="1" applyAlignment="1">
      <alignment horizontal="center" vertical="center" wrapText="1"/>
    </xf>
    <xf numFmtId="4" fontId="3" fillId="4" borderId="44" xfId="0" applyNumberFormat="1" applyFont="1" applyFill="1" applyBorder="1" applyAlignment="1">
      <alignment horizontal="center" vertical="center"/>
    </xf>
    <xf numFmtId="0" fontId="8" fillId="3" borderId="31" xfId="1" applyFont="1" applyFill="1" applyBorder="1" applyAlignment="1">
      <alignment horizontal="center" vertical="center" wrapText="1"/>
    </xf>
    <xf numFmtId="0" fontId="8" fillId="3" borderId="40" xfId="1" applyFont="1" applyFill="1" applyBorder="1" applyAlignment="1">
      <alignment horizontal="center" vertical="center" wrapText="1"/>
    </xf>
    <xf numFmtId="0" fontId="23" fillId="3" borderId="22" xfId="1" applyFont="1" applyFill="1" applyBorder="1" applyAlignment="1">
      <alignment horizontal="center" vertical="center" wrapText="1"/>
    </xf>
    <xf numFmtId="0" fontId="23" fillId="3" borderId="28" xfId="1" applyFont="1" applyFill="1" applyBorder="1" applyAlignment="1">
      <alignment horizontal="center" vertical="center" wrapText="1"/>
    </xf>
    <xf numFmtId="0" fontId="7" fillId="3" borderId="20" xfId="1" applyFont="1" applyFill="1" applyBorder="1" applyAlignment="1">
      <alignment horizontal="center" vertical="center" wrapText="1"/>
    </xf>
    <xf numFmtId="0" fontId="8" fillId="3" borderId="20" xfId="1" applyFont="1" applyFill="1" applyBorder="1" applyAlignment="1">
      <alignment horizontal="center" vertical="center" wrapText="1"/>
    </xf>
    <xf numFmtId="4" fontId="12" fillId="3" borderId="30" xfId="0" applyNumberFormat="1" applyFont="1" applyFill="1" applyBorder="1" applyAlignment="1">
      <alignment horizontal="right" vertical="center" shrinkToFit="1"/>
    </xf>
    <xf numFmtId="4" fontId="12" fillId="3" borderId="29" xfId="0" applyNumberFormat="1" applyFont="1" applyFill="1" applyBorder="1" applyAlignment="1">
      <alignment horizontal="right" vertical="center" shrinkToFit="1"/>
    </xf>
    <xf numFmtId="4" fontId="12" fillId="3" borderId="41" xfId="0" applyNumberFormat="1" applyFont="1" applyFill="1" applyBorder="1" applyAlignment="1">
      <alignment horizontal="right" vertical="center" shrinkToFit="1"/>
    </xf>
    <xf numFmtId="4" fontId="12" fillId="3" borderId="56" xfId="0" applyNumberFormat="1" applyFont="1" applyFill="1" applyBorder="1" applyAlignment="1">
      <alignment horizontal="right" vertical="center" shrinkToFit="1"/>
    </xf>
    <xf numFmtId="4" fontId="12" fillId="3" borderId="38" xfId="0" applyNumberFormat="1" applyFont="1" applyFill="1" applyBorder="1" applyAlignment="1">
      <alignment horizontal="right" vertical="center" shrinkToFit="1"/>
    </xf>
    <xf numFmtId="4" fontId="12" fillId="3" borderId="47" xfId="0" applyNumberFormat="1" applyFont="1" applyFill="1" applyBorder="1" applyAlignment="1">
      <alignment horizontal="right" vertical="center" shrinkToFit="1"/>
    </xf>
    <xf numFmtId="4" fontId="12" fillId="3" borderId="16" xfId="0" applyNumberFormat="1" applyFont="1" applyFill="1" applyBorder="1" applyAlignment="1">
      <alignment horizontal="right" vertical="center" shrinkToFit="1"/>
    </xf>
  </cellXfs>
  <cellStyles count="6">
    <cellStyle name="Euro" xfId="2"/>
    <cellStyle name="Normal" xfId="0" builtinId="0"/>
    <cellStyle name="Normal 2" xfId="5"/>
    <cellStyle name="Normal 2 2" xfId="3"/>
    <cellStyle name="Normal 5" xfId="4"/>
    <cellStyle name="Normal_Print acte 21.10.2011" xfId="1"/>
  </cellStyles>
  <dxfs count="0"/>
  <tableStyles count="0" defaultTableStyle="TableStyleMedium9" defaultPivotStyle="PivotStyleLight16"/>
  <colors>
    <mruColors>
      <color rgb="FF2DFF8C"/>
      <color rgb="FFCC99FF"/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AH75"/>
  <sheetViews>
    <sheetView tabSelected="1" topLeftCell="A55" zoomScaleNormal="100" workbookViewId="0">
      <pane xSplit="2" topLeftCell="W1" activePane="topRight" state="frozen"/>
      <selection pane="topRight" activeCell="K71" sqref="K71:AG71"/>
    </sheetView>
  </sheetViews>
  <sheetFormatPr defaultColWidth="1.28515625" defaultRowHeight="12" customHeight="1"/>
  <cols>
    <col min="1" max="1" width="1.28515625" style="6" customWidth="1"/>
    <col min="2" max="2" width="17.140625" style="6" customWidth="1"/>
    <col min="3" max="3" width="11.7109375" style="6" bestFit="1" customWidth="1"/>
    <col min="4" max="4" width="13.140625" style="6" customWidth="1"/>
    <col min="5" max="6" width="11.85546875" style="6" customWidth="1"/>
    <col min="7" max="7" width="13.7109375" style="6" customWidth="1"/>
    <col min="8" max="8" width="13.5703125" style="6" customWidth="1"/>
    <col min="9" max="9" width="11.85546875" style="6" customWidth="1"/>
    <col min="10" max="10" width="12.5703125" style="6" customWidth="1"/>
    <col min="11" max="11" width="11.7109375" style="6" customWidth="1"/>
    <col min="12" max="17" width="17.140625" style="6" customWidth="1"/>
    <col min="18" max="18" width="10.140625" style="6" customWidth="1"/>
    <col min="19" max="19" width="11.7109375" style="6" customWidth="1"/>
    <col min="20" max="20" width="14.85546875" style="6" customWidth="1"/>
    <col min="21" max="21" width="19.85546875" style="6" customWidth="1"/>
    <col min="22" max="22" width="11.7109375" style="6" customWidth="1"/>
    <col min="23" max="23" width="17.140625" style="6" customWidth="1"/>
    <col min="24" max="24" width="12.140625" style="6" customWidth="1"/>
    <col min="25" max="25" width="17.140625" style="6" customWidth="1"/>
    <col min="26" max="26" width="9.7109375" style="6" customWidth="1"/>
    <col min="27" max="27" width="17.140625" style="6" customWidth="1"/>
    <col min="28" max="28" width="9.7109375" style="6" customWidth="1"/>
    <col min="29" max="30" width="17.140625" style="6" customWidth="1"/>
    <col min="31" max="32" width="9.7109375" style="6" customWidth="1"/>
    <col min="33" max="33" width="11.7109375" style="6" customWidth="1"/>
    <col min="34" max="34" width="9.85546875" style="8" customWidth="1"/>
    <col min="35" max="16384" width="1.28515625" style="6"/>
  </cols>
  <sheetData>
    <row r="1" spans="1:34" s="2" customForma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2"/>
    </row>
    <row r="2" spans="1:34" s="4" customFormat="1" ht="18">
      <c r="A2" s="3"/>
      <c r="B2" s="138" t="s">
        <v>49</v>
      </c>
      <c r="C2" s="141" t="s">
        <v>72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3"/>
      <c r="AH2" s="35"/>
    </row>
    <row r="3" spans="1:34" s="4" customFormat="1" ht="10.5" customHeight="1">
      <c r="A3" s="3"/>
      <c r="B3" s="139"/>
      <c r="C3" s="188" t="s">
        <v>0</v>
      </c>
      <c r="D3" s="172"/>
      <c r="E3" s="172"/>
      <c r="F3" s="172"/>
      <c r="G3" s="172"/>
      <c r="H3" s="172"/>
      <c r="I3" s="172"/>
      <c r="J3" s="172"/>
      <c r="K3" s="172"/>
      <c r="L3" s="172" t="s">
        <v>27</v>
      </c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3"/>
      <c r="AH3" s="35"/>
    </row>
    <row r="4" spans="1:34" s="2" customFormat="1" ht="33.75" customHeight="1" thickBot="1">
      <c r="A4" s="1"/>
      <c r="B4" s="139"/>
      <c r="C4" s="144"/>
      <c r="D4" s="145"/>
      <c r="E4" s="145"/>
      <c r="F4" s="145"/>
      <c r="G4" s="145"/>
      <c r="H4" s="145"/>
      <c r="I4" s="145"/>
      <c r="J4" s="145"/>
      <c r="K4" s="145"/>
      <c r="L4" s="145" t="s">
        <v>28</v>
      </c>
      <c r="M4" s="145"/>
      <c r="N4" s="145"/>
      <c r="O4" s="145"/>
      <c r="P4" s="145"/>
      <c r="Q4" s="145"/>
      <c r="R4" s="145"/>
      <c r="S4" s="145"/>
      <c r="T4" s="146" t="s">
        <v>29</v>
      </c>
      <c r="U4" s="146"/>
      <c r="V4" s="146"/>
      <c r="W4" s="75" t="s">
        <v>30</v>
      </c>
      <c r="X4" s="145" t="s">
        <v>31</v>
      </c>
      <c r="Y4" s="145"/>
      <c r="Z4" s="145"/>
      <c r="AA4" s="145"/>
      <c r="AB4" s="145"/>
      <c r="AC4" s="145"/>
      <c r="AD4" s="145"/>
      <c r="AE4" s="145"/>
      <c r="AF4" s="145"/>
      <c r="AG4" s="147"/>
      <c r="AH4" s="36"/>
    </row>
    <row r="5" spans="1:34" s="2" customFormat="1" ht="12" customHeight="1" thickBot="1">
      <c r="A5" s="1"/>
      <c r="B5" s="139"/>
      <c r="C5" s="148" t="s">
        <v>4</v>
      </c>
      <c r="D5" s="149"/>
      <c r="E5" s="149"/>
      <c r="F5" s="174"/>
      <c r="G5" s="189" t="s">
        <v>87</v>
      </c>
      <c r="H5" s="191" t="s">
        <v>83</v>
      </c>
      <c r="I5" s="179" t="s">
        <v>52</v>
      </c>
      <c r="J5" s="181" t="s">
        <v>47</v>
      </c>
      <c r="K5" s="160" t="s">
        <v>32</v>
      </c>
      <c r="L5" s="175" t="s">
        <v>5</v>
      </c>
      <c r="M5" s="159"/>
      <c r="N5" s="159"/>
      <c r="O5" s="174"/>
      <c r="P5" s="175" t="s">
        <v>6</v>
      </c>
      <c r="Q5" s="159"/>
      <c r="R5" s="174"/>
      <c r="S5" s="160" t="s">
        <v>33</v>
      </c>
      <c r="T5" s="162" t="s">
        <v>7</v>
      </c>
      <c r="U5" s="164" t="s">
        <v>8</v>
      </c>
      <c r="V5" s="160" t="s">
        <v>34</v>
      </c>
      <c r="W5" s="160" t="s">
        <v>36</v>
      </c>
      <c r="X5" s="166" t="s">
        <v>37</v>
      </c>
      <c r="Y5" s="136"/>
      <c r="Z5" s="167"/>
      <c r="AA5" s="162" t="s">
        <v>43</v>
      </c>
      <c r="AB5" s="129" t="s">
        <v>44</v>
      </c>
      <c r="AC5" s="129" t="s">
        <v>45</v>
      </c>
      <c r="AD5" s="129" t="s">
        <v>40</v>
      </c>
      <c r="AE5" s="129" t="s">
        <v>42</v>
      </c>
      <c r="AF5" s="164" t="s">
        <v>41</v>
      </c>
      <c r="AG5" s="160" t="s">
        <v>35</v>
      </c>
      <c r="AH5" s="36"/>
    </row>
    <row r="6" spans="1:34" s="2" customFormat="1" ht="41.25" thickBot="1">
      <c r="A6" s="1"/>
      <c r="B6" s="187"/>
      <c r="C6" s="85" t="s">
        <v>9</v>
      </c>
      <c r="D6" s="86" t="s">
        <v>48</v>
      </c>
      <c r="E6" s="87" t="s">
        <v>46</v>
      </c>
      <c r="F6" s="82" t="s">
        <v>10</v>
      </c>
      <c r="G6" s="190"/>
      <c r="H6" s="192"/>
      <c r="I6" s="193"/>
      <c r="J6" s="194"/>
      <c r="K6" s="183"/>
      <c r="L6" s="91" t="s">
        <v>11</v>
      </c>
      <c r="M6" s="40" t="s">
        <v>12</v>
      </c>
      <c r="N6" s="40" t="s">
        <v>13</v>
      </c>
      <c r="O6" s="79" t="s">
        <v>14</v>
      </c>
      <c r="P6" s="41" t="s">
        <v>15</v>
      </c>
      <c r="Q6" s="42" t="s">
        <v>16</v>
      </c>
      <c r="R6" s="79" t="s">
        <v>17</v>
      </c>
      <c r="S6" s="183"/>
      <c r="T6" s="184"/>
      <c r="U6" s="185"/>
      <c r="V6" s="183"/>
      <c r="W6" s="183"/>
      <c r="X6" s="92" t="s">
        <v>19</v>
      </c>
      <c r="Y6" s="21" t="s">
        <v>18</v>
      </c>
      <c r="Z6" s="39" t="s">
        <v>20</v>
      </c>
      <c r="AA6" s="184"/>
      <c r="AB6" s="186"/>
      <c r="AC6" s="186"/>
      <c r="AD6" s="186"/>
      <c r="AE6" s="186"/>
      <c r="AF6" s="185"/>
      <c r="AG6" s="183"/>
      <c r="AH6" s="36"/>
    </row>
    <row r="7" spans="1:34" ht="11.25">
      <c r="A7" s="5"/>
      <c r="B7" s="61" t="s">
        <v>50</v>
      </c>
      <c r="C7" s="68">
        <v>96617630.099545687</v>
      </c>
      <c r="D7" s="15">
        <v>53758842.905308992</v>
      </c>
      <c r="E7" s="38">
        <v>1462526.9951453113</v>
      </c>
      <c r="F7" s="44">
        <f>C7+D7+E7</f>
        <v>151839000</v>
      </c>
      <c r="G7" s="60">
        <v>0</v>
      </c>
      <c r="H7" s="88">
        <v>185103340</v>
      </c>
      <c r="I7" s="44">
        <v>580140</v>
      </c>
      <c r="J7" s="44">
        <v>1336000</v>
      </c>
      <c r="K7" s="44">
        <f>F7+H7+I7+J7</f>
        <v>338858480</v>
      </c>
      <c r="L7" s="60">
        <v>11614009.305062627</v>
      </c>
      <c r="M7" s="15">
        <v>6897652.4041245701</v>
      </c>
      <c r="N7" s="15">
        <v>17237998.290812802</v>
      </c>
      <c r="O7" s="38">
        <f t="shared" ref="O7:O15" si="0">L7+M7+N7</f>
        <v>35749660</v>
      </c>
      <c r="P7" s="60">
        <v>3455800</v>
      </c>
      <c r="Q7" s="15">
        <v>210810</v>
      </c>
      <c r="R7" s="38">
        <f t="shared" ref="R7:R15" si="1">P7+Q7</f>
        <v>3666610</v>
      </c>
      <c r="S7" s="44">
        <f t="shared" ref="S7:S15" si="2">O7+R7</f>
        <v>39416270</v>
      </c>
      <c r="T7" s="60">
        <v>52019108</v>
      </c>
      <c r="U7" s="38">
        <v>9328834</v>
      </c>
      <c r="V7" s="44">
        <f t="shared" ref="V7:V15" si="3">T7+U7</f>
        <v>61347942</v>
      </c>
      <c r="W7" s="44">
        <v>2099610</v>
      </c>
      <c r="X7" s="60">
        <v>270540</v>
      </c>
      <c r="Y7" s="15">
        <v>99880</v>
      </c>
      <c r="Z7" s="38">
        <f>X7+Y7</f>
        <v>370420</v>
      </c>
      <c r="AA7" s="60">
        <v>63000</v>
      </c>
      <c r="AB7" s="15">
        <v>0</v>
      </c>
      <c r="AC7" s="15">
        <v>251280</v>
      </c>
      <c r="AD7" s="15">
        <v>3136360</v>
      </c>
      <c r="AE7" s="15">
        <v>23820</v>
      </c>
      <c r="AF7" s="38">
        <v>0</v>
      </c>
      <c r="AG7" s="44">
        <f t="shared" ref="AG7:AG15" si="4">Z7+AA7+AB7+AC7+AD7+AE7+AF7</f>
        <v>3844880</v>
      </c>
      <c r="AH7" s="23"/>
    </row>
    <row r="8" spans="1:34" ht="11.25">
      <c r="A8" s="5"/>
      <c r="B8" s="34" t="s">
        <v>70</v>
      </c>
      <c r="C8" s="69">
        <v>0</v>
      </c>
      <c r="D8" s="18">
        <v>0</v>
      </c>
      <c r="E8" s="19">
        <v>0</v>
      </c>
      <c r="F8" s="45">
        <f>C8+D8+E8</f>
        <v>0</v>
      </c>
      <c r="G8" s="58">
        <v>0</v>
      </c>
      <c r="H8" s="89">
        <v>0</v>
      </c>
      <c r="I8" s="45">
        <v>0</v>
      </c>
      <c r="J8" s="45">
        <v>0</v>
      </c>
      <c r="K8" s="45">
        <f t="shared" ref="K8:K15" si="5">F8+H8+I8+J8</f>
        <v>0</v>
      </c>
      <c r="L8" s="58">
        <v>5887823.354119258</v>
      </c>
      <c r="M8" s="18">
        <v>3353769.737495332</v>
      </c>
      <c r="N8" s="18">
        <v>8691516.9083854072</v>
      </c>
      <c r="O8" s="19">
        <f t="shared" si="0"/>
        <v>17933109.999999996</v>
      </c>
      <c r="P8" s="58">
        <v>212474</v>
      </c>
      <c r="Q8" s="18">
        <v>61326</v>
      </c>
      <c r="R8" s="19">
        <f t="shared" si="1"/>
        <v>273800</v>
      </c>
      <c r="S8" s="45">
        <f t="shared" si="2"/>
        <v>18206909.999999996</v>
      </c>
      <c r="T8" s="58">
        <v>9947000</v>
      </c>
      <c r="U8" s="19">
        <v>13219417</v>
      </c>
      <c r="V8" s="45">
        <f t="shared" si="3"/>
        <v>23166417</v>
      </c>
      <c r="W8" s="45">
        <v>224853</v>
      </c>
      <c r="X8" s="58">
        <v>49371</v>
      </c>
      <c r="Y8" s="18">
        <v>51406</v>
      </c>
      <c r="Z8" s="19">
        <f t="shared" ref="Z8:Z15" si="6">X8+Y8</f>
        <v>100777</v>
      </c>
      <c r="AA8" s="58">
        <v>15049</v>
      </c>
      <c r="AB8" s="18">
        <v>0</v>
      </c>
      <c r="AC8" s="18">
        <v>0</v>
      </c>
      <c r="AD8" s="18">
        <v>0</v>
      </c>
      <c r="AE8" s="18">
        <v>0</v>
      </c>
      <c r="AF8" s="19">
        <v>0</v>
      </c>
      <c r="AG8" s="45">
        <f t="shared" si="4"/>
        <v>115826</v>
      </c>
      <c r="AH8" s="23"/>
    </row>
    <row r="9" spans="1:34" ht="11.25">
      <c r="A9" s="5"/>
      <c r="B9" s="34" t="s">
        <v>71</v>
      </c>
      <c r="C9" s="69">
        <v>0</v>
      </c>
      <c r="D9" s="18">
        <v>0</v>
      </c>
      <c r="E9" s="19">
        <v>0</v>
      </c>
      <c r="F9" s="45">
        <f>C9+D9+E9</f>
        <v>0</v>
      </c>
      <c r="G9" s="58">
        <v>0</v>
      </c>
      <c r="H9" s="89">
        <v>0</v>
      </c>
      <c r="I9" s="45">
        <v>0</v>
      </c>
      <c r="J9" s="45">
        <v>0</v>
      </c>
      <c r="K9" s="45">
        <f t="shared" si="5"/>
        <v>0</v>
      </c>
      <c r="L9" s="58">
        <v>0</v>
      </c>
      <c r="M9" s="18">
        <v>0</v>
      </c>
      <c r="N9" s="18">
        <v>0</v>
      </c>
      <c r="O9" s="19">
        <f t="shared" si="0"/>
        <v>0</v>
      </c>
      <c r="P9" s="58">
        <v>0</v>
      </c>
      <c r="Q9" s="18">
        <v>0</v>
      </c>
      <c r="R9" s="19">
        <f t="shared" si="1"/>
        <v>0</v>
      </c>
      <c r="S9" s="45">
        <f t="shared" si="2"/>
        <v>0</v>
      </c>
      <c r="T9" s="58">
        <v>0</v>
      </c>
      <c r="U9" s="19">
        <v>0</v>
      </c>
      <c r="V9" s="45">
        <f t="shared" si="3"/>
        <v>0</v>
      </c>
      <c r="W9" s="45">
        <v>0</v>
      </c>
      <c r="X9" s="58">
        <v>0</v>
      </c>
      <c r="Y9" s="18">
        <v>0</v>
      </c>
      <c r="Z9" s="19">
        <f t="shared" si="6"/>
        <v>0</v>
      </c>
      <c r="AA9" s="58">
        <v>0</v>
      </c>
      <c r="AB9" s="18">
        <v>241560</v>
      </c>
      <c r="AC9" s="18">
        <v>0</v>
      </c>
      <c r="AD9" s="18">
        <v>0</v>
      </c>
      <c r="AE9" s="18">
        <v>0</v>
      </c>
      <c r="AF9" s="19">
        <v>0</v>
      </c>
      <c r="AG9" s="45">
        <f t="shared" si="4"/>
        <v>241560</v>
      </c>
      <c r="AH9" s="23"/>
    </row>
    <row r="10" spans="1:34" ht="11.25">
      <c r="A10" s="5"/>
      <c r="B10" s="63" t="s">
        <v>77</v>
      </c>
      <c r="C10" s="69">
        <v>0</v>
      </c>
      <c r="D10" s="18">
        <v>0</v>
      </c>
      <c r="E10" s="19">
        <v>0</v>
      </c>
      <c r="F10" s="45">
        <f>C10+D10+E10</f>
        <v>0</v>
      </c>
      <c r="G10" s="58">
        <v>0</v>
      </c>
      <c r="H10" s="89">
        <v>83496600</v>
      </c>
      <c r="I10" s="45">
        <v>0</v>
      </c>
      <c r="J10" s="45">
        <v>0</v>
      </c>
      <c r="K10" s="45">
        <f t="shared" si="5"/>
        <v>83496600</v>
      </c>
      <c r="L10" s="58">
        <v>0</v>
      </c>
      <c r="M10" s="18">
        <v>0</v>
      </c>
      <c r="N10" s="18">
        <v>0</v>
      </c>
      <c r="O10" s="19">
        <f t="shared" si="0"/>
        <v>0</v>
      </c>
      <c r="P10" s="58">
        <v>0</v>
      </c>
      <c r="Q10" s="18">
        <v>0</v>
      </c>
      <c r="R10" s="19">
        <f t="shared" si="1"/>
        <v>0</v>
      </c>
      <c r="S10" s="45">
        <f t="shared" si="2"/>
        <v>0</v>
      </c>
      <c r="T10" s="58">
        <v>0</v>
      </c>
      <c r="U10" s="19">
        <v>0</v>
      </c>
      <c r="V10" s="45">
        <f t="shared" si="3"/>
        <v>0</v>
      </c>
      <c r="W10" s="45">
        <v>0</v>
      </c>
      <c r="X10" s="58">
        <v>0</v>
      </c>
      <c r="Y10" s="18">
        <v>0</v>
      </c>
      <c r="Z10" s="19">
        <f t="shared" si="6"/>
        <v>0</v>
      </c>
      <c r="AA10" s="58">
        <v>0</v>
      </c>
      <c r="AB10" s="18">
        <v>0</v>
      </c>
      <c r="AC10" s="18">
        <v>0</v>
      </c>
      <c r="AD10" s="18">
        <v>0</v>
      </c>
      <c r="AE10" s="18">
        <v>0</v>
      </c>
      <c r="AF10" s="19">
        <v>0</v>
      </c>
      <c r="AG10" s="45">
        <f t="shared" si="4"/>
        <v>0</v>
      </c>
      <c r="AH10" s="23"/>
    </row>
    <row r="11" spans="1:34" ht="11.25">
      <c r="A11" s="5"/>
      <c r="B11" s="34" t="s">
        <v>74</v>
      </c>
      <c r="C11" s="69">
        <v>0</v>
      </c>
      <c r="D11" s="18">
        <v>0</v>
      </c>
      <c r="E11" s="19">
        <v>0</v>
      </c>
      <c r="F11" s="45">
        <f t="shared" ref="F11:F14" si="7">C11+D11+E11</f>
        <v>0</v>
      </c>
      <c r="G11" s="58">
        <v>0</v>
      </c>
      <c r="H11" s="89">
        <v>0</v>
      </c>
      <c r="I11" s="45">
        <v>0</v>
      </c>
      <c r="J11" s="45">
        <v>0</v>
      </c>
      <c r="K11" s="45">
        <f t="shared" si="5"/>
        <v>0</v>
      </c>
      <c r="L11" s="58">
        <v>0</v>
      </c>
      <c r="M11" s="18">
        <v>0</v>
      </c>
      <c r="N11" s="18">
        <v>0</v>
      </c>
      <c r="O11" s="19">
        <f t="shared" si="0"/>
        <v>0</v>
      </c>
      <c r="P11" s="58">
        <v>0</v>
      </c>
      <c r="Q11" s="18">
        <v>0</v>
      </c>
      <c r="R11" s="19">
        <f t="shared" si="1"/>
        <v>0</v>
      </c>
      <c r="S11" s="45">
        <f t="shared" si="2"/>
        <v>0</v>
      </c>
      <c r="T11" s="58">
        <v>0</v>
      </c>
      <c r="U11" s="19">
        <v>0</v>
      </c>
      <c r="V11" s="45">
        <f t="shared" si="3"/>
        <v>0</v>
      </c>
      <c r="W11" s="45">
        <v>0</v>
      </c>
      <c r="X11" s="58">
        <v>0</v>
      </c>
      <c r="Y11" s="18">
        <v>0</v>
      </c>
      <c r="Z11" s="19">
        <f t="shared" si="6"/>
        <v>0</v>
      </c>
      <c r="AA11" s="58">
        <v>0</v>
      </c>
      <c r="AB11" s="18">
        <v>263520</v>
      </c>
      <c r="AC11" s="18">
        <v>0</v>
      </c>
      <c r="AD11" s="18">
        <v>0</v>
      </c>
      <c r="AE11" s="18">
        <v>0</v>
      </c>
      <c r="AF11" s="19">
        <v>0</v>
      </c>
      <c r="AG11" s="45">
        <f t="shared" si="4"/>
        <v>263520</v>
      </c>
      <c r="AH11" s="23"/>
    </row>
    <row r="12" spans="1:34" ht="11.25">
      <c r="A12" s="5"/>
      <c r="B12" s="34" t="s">
        <v>75</v>
      </c>
      <c r="C12" s="69">
        <v>0</v>
      </c>
      <c r="D12" s="18">
        <v>0</v>
      </c>
      <c r="E12" s="19">
        <v>0</v>
      </c>
      <c r="F12" s="45">
        <f t="shared" si="7"/>
        <v>0</v>
      </c>
      <c r="G12" s="58">
        <v>0</v>
      </c>
      <c r="H12" s="89">
        <v>0</v>
      </c>
      <c r="I12" s="45">
        <v>0</v>
      </c>
      <c r="J12" s="45">
        <v>0</v>
      </c>
      <c r="K12" s="45">
        <f t="shared" si="5"/>
        <v>0</v>
      </c>
      <c r="L12" s="58">
        <v>0</v>
      </c>
      <c r="M12" s="18">
        <v>0</v>
      </c>
      <c r="N12" s="18">
        <v>0</v>
      </c>
      <c r="O12" s="19">
        <f t="shared" si="0"/>
        <v>0</v>
      </c>
      <c r="P12" s="58">
        <v>0</v>
      </c>
      <c r="Q12" s="18">
        <v>0</v>
      </c>
      <c r="R12" s="19">
        <f t="shared" si="1"/>
        <v>0</v>
      </c>
      <c r="S12" s="45">
        <f t="shared" si="2"/>
        <v>0</v>
      </c>
      <c r="T12" s="58">
        <v>0</v>
      </c>
      <c r="U12" s="19">
        <v>0</v>
      </c>
      <c r="V12" s="45">
        <f t="shared" si="3"/>
        <v>0</v>
      </c>
      <c r="W12" s="45">
        <v>0</v>
      </c>
      <c r="X12" s="58">
        <v>0</v>
      </c>
      <c r="Y12" s="18">
        <v>0</v>
      </c>
      <c r="Z12" s="19">
        <f t="shared" si="6"/>
        <v>0</v>
      </c>
      <c r="AA12" s="58">
        <v>0</v>
      </c>
      <c r="AB12" s="18">
        <v>0</v>
      </c>
      <c r="AC12" s="18">
        <v>105000.00000000221</v>
      </c>
      <c r="AD12" s="18">
        <v>0</v>
      </c>
      <c r="AE12" s="18">
        <v>14099.999999999927</v>
      </c>
      <c r="AF12" s="19">
        <v>0</v>
      </c>
      <c r="AG12" s="45">
        <f t="shared" si="4"/>
        <v>119100.00000000214</v>
      </c>
      <c r="AH12" s="23"/>
    </row>
    <row r="13" spans="1:34" ht="11.25">
      <c r="A13" s="5"/>
      <c r="B13" s="34" t="s">
        <v>76</v>
      </c>
      <c r="C13" s="69">
        <v>719000</v>
      </c>
      <c r="D13" s="18">
        <v>0</v>
      </c>
      <c r="E13" s="19">
        <v>0</v>
      </c>
      <c r="F13" s="45">
        <f t="shared" si="7"/>
        <v>719000</v>
      </c>
      <c r="G13" s="58">
        <v>0</v>
      </c>
      <c r="H13" s="89">
        <v>0</v>
      </c>
      <c r="I13" s="45">
        <v>0</v>
      </c>
      <c r="J13" s="45">
        <v>0</v>
      </c>
      <c r="K13" s="45">
        <f t="shared" si="5"/>
        <v>719000</v>
      </c>
      <c r="L13" s="58">
        <v>0</v>
      </c>
      <c r="M13" s="18">
        <v>0</v>
      </c>
      <c r="N13" s="18">
        <v>0</v>
      </c>
      <c r="O13" s="19">
        <f t="shared" si="0"/>
        <v>0</v>
      </c>
      <c r="P13" s="58">
        <v>0</v>
      </c>
      <c r="Q13" s="18">
        <v>0</v>
      </c>
      <c r="R13" s="19">
        <f t="shared" si="1"/>
        <v>0</v>
      </c>
      <c r="S13" s="45">
        <f t="shared" si="2"/>
        <v>0</v>
      </c>
      <c r="T13" s="58">
        <v>0</v>
      </c>
      <c r="U13" s="19">
        <v>0</v>
      </c>
      <c r="V13" s="45">
        <f t="shared" si="3"/>
        <v>0</v>
      </c>
      <c r="W13" s="45">
        <v>0</v>
      </c>
      <c r="X13" s="58">
        <v>0</v>
      </c>
      <c r="Y13" s="18">
        <v>0</v>
      </c>
      <c r="Z13" s="19">
        <f t="shared" si="6"/>
        <v>0</v>
      </c>
      <c r="AA13" s="58">
        <v>0</v>
      </c>
      <c r="AB13" s="18">
        <v>0</v>
      </c>
      <c r="AC13" s="18">
        <v>0</v>
      </c>
      <c r="AD13" s="18">
        <v>0</v>
      </c>
      <c r="AE13" s="18">
        <v>0</v>
      </c>
      <c r="AF13" s="19">
        <v>0</v>
      </c>
      <c r="AG13" s="45">
        <f t="shared" si="4"/>
        <v>0</v>
      </c>
      <c r="AH13" s="23"/>
    </row>
    <row r="14" spans="1:34" ht="11.25">
      <c r="A14" s="5"/>
      <c r="B14" s="34" t="s">
        <v>73</v>
      </c>
      <c r="C14" s="69">
        <v>0</v>
      </c>
      <c r="D14" s="18">
        <v>0</v>
      </c>
      <c r="E14" s="19">
        <v>0</v>
      </c>
      <c r="F14" s="45">
        <f t="shared" si="7"/>
        <v>0</v>
      </c>
      <c r="G14" s="58">
        <v>0</v>
      </c>
      <c r="H14" s="89">
        <v>0</v>
      </c>
      <c r="I14" s="45">
        <v>0</v>
      </c>
      <c r="J14" s="45">
        <v>0</v>
      </c>
      <c r="K14" s="45">
        <f t="shared" si="5"/>
        <v>0</v>
      </c>
      <c r="L14" s="58">
        <v>0</v>
      </c>
      <c r="M14" s="18">
        <v>0</v>
      </c>
      <c r="N14" s="18">
        <v>0</v>
      </c>
      <c r="O14" s="19">
        <f t="shared" si="0"/>
        <v>0</v>
      </c>
      <c r="P14" s="58">
        <v>0</v>
      </c>
      <c r="Q14" s="18">
        <v>0</v>
      </c>
      <c r="R14" s="19">
        <f t="shared" si="1"/>
        <v>0</v>
      </c>
      <c r="S14" s="45">
        <f t="shared" si="2"/>
        <v>0</v>
      </c>
      <c r="T14" s="58">
        <v>6618210</v>
      </c>
      <c r="U14" s="19">
        <v>0</v>
      </c>
      <c r="V14" s="45">
        <f t="shared" si="3"/>
        <v>6618210</v>
      </c>
      <c r="W14" s="45">
        <v>0</v>
      </c>
      <c r="X14" s="58">
        <v>0</v>
      </c>
      <c r="Y14" s="18">
        <v>0</v>
      </c>
      <c r="Z14" s="19">
        <f t="shared" si="6"/>
        <v>0</v>
      </c>
      <c r="AA14" s="58">
        <v>0</v>
      </c>
      <c r="AB14" s="18">
        <v>0</v>
      </c>
      <c r="AC14" s="18">
        <v>0</v>
      </c>
      <c r="AD14" s="18">
        <v>0</v>
      </c>
      <c r="AE14" s="18">
        <v>0</v>
      </c>
      <c r="AF14" s="19">
        <v>0</v>
      </c>
      <c r="AG14" s="45">
        <f t="shared" si="4"/>
        <v>0</v>
      </c>
      <c r="AH14" s="23"/>
    </row>
    <row r="15" spans="1:34" thickBot="1">
      <c r="A15" s="5"/>
      <c r="B15" s="70" t="s">
        <v>81</v>
      </c>
      <c r="C15" s="80">
        <v>-1010177.46614557</v>
      </c>
      <c r="D15" s="66">
        <v>-542436.18489871302</v>
      </c>
      <c r="E15" s="67">
        <v>-17676.548955744202</v>
      </c>
      <c r="F15" s="71">
        <f>C15+D15+E15</f>
        <v>-1570290.2000000272</v>
      </c>
      <c r="G15" s="65">
        <v>0</v>
      </c>
      <c r="H15" s="90">
        <v>-92452462.850000098</v>
      </c>
      <c r="I15" s="71">
        <v>-14476.65</v>
      </c>
      <c r="J15" s="71">
        <v>0</v>
      </c>
      <c r="K15" s="71">
        <f t="shared" si="5"/>
        <v>-94037229.700000137</v>
      </c>
      <c r="L15" s="65">
        <v>-3991827.6991818799</v>
      </c>
      <c r="M15" s="66">
        <v>-3532483.8416199</v>
      </c>
      <c r="N15" s="66">
        <v>-7019644.7591982102</v>
      </c>
      <c r="O15" s="67">
        <f t="shared" si="0"/>
        <v>-14543956.29999999</v>
      </c>
      <c r="P15" s="65">
        <v>-73720.879999999903</v>
      </c>
      <c r="Q15" s="66">
        <v>-20306</v>
      </c>
      <c r="R15" s="67">
        <f t="shared" si="1"/>
        <v>-94026.879999999903</v>
      </c>
      <c r="S15" s="71">
        <f t="shared" si="2"/>
        <v>-14637983.17999999</v>
      </c>
      <c r="T15" s="65">
        <v>-3869468.03</v>
      </c>
      <c r="U15" s="67">
        <v>-7280320.0999999996</v>
      </c>
      <c r="V15" s="71">
        <f t="shared" si="3"/>
        <v>-11149788.129999999</v>
      </c>
      <c r="W15" s="71">
        <v>-236462.75</v>
      </c>
      <c r="X15" s="65">
        <v>0</v>
      </c>
      <c r="Y15" s="66">
        <v>0</v>
      </c>
      <c r="Z15" s="67">
        <f t="shared" si="6"/>
        <v>0</v>
      </c>
      <c r="AA15" s="65">
        <v>-9238.02</v>
      </c>
      <c r="AB15" s="66">
        <v>-417290.04</v>
      </c>
      <c r="AC15" s="66">
        <v>0</v>
      </c>
      <c r="AD15" s="66">
        <v>-1474052.54</v>
      </c>
      <c r="AE15" s="66">
        <v>-7689.7799999999297</v>
      </c>
      <c r="AF15" s="67">
        <v>0</v>
      </c>
      <c r="AG15" s="71">
        <f t="shared" si="4"/>
        <v>-1908270.3800000001</v>
      </c>
      <c r="AH15" s="23"/>
    </row>
    <row r="16" spans="1:34" s="8" customFormat="1" thickBot="1">
      <c r="A16" s="7"/>
      <c r="B16" s="72" t="s">
        <v>23</v>
      </c>
      <c r="C16" s="81">
        <f t="shared" ref="C16:Q16" si="8">SUM(C7:C15)</f>
        <v>96326452.633400112</v>
      </c>
      <c r="D16" s="76">
        <f t="shared" si="8"/>
        <v>53216406.72041028</v>
      </c>
      <c r="E16" s="77">
        <f t="shared" si="8"/>
        <v>1444850.4461895672</v>
      </c>
      <c r="F16" s="83">
        <f>SUM(F7:F15)</f>
        <v>150987709.79999998</v>
      </c>
      <c r="G16" s="73">
        <f t="shared" si="8"/>
        <v>0</v>
      </c>
      <c r="H16" s="77">
        <f t="shared" si="8"/>
        <v>176147477.14999992</v>
      </c>
      <c r="I16" s="83">
        <f>SUM(I7:I15)</f>
        <v>565663.35</v>
      </c>
      <c r="J16" s="83">
        <f t="shared" si="8"/>
        <v>1336000</v>
      </c>
      <c r="K16" s="83">
        <f t="shared" si="8"/>
        <v>329036850.29999983</v>
      </c>
      <c r="L16" s="73">
        <f t="shared" si="8"/>
        <v>13510004.960000005</v>
      </c>
      <c r="M16" s="76">
        <f t="shared" si="8"/>
        <v>6718938.3000000026</v>
      </c>
      <c r="N16" s="76">
        <f t="shared" si="8"/>
        <v>18909870.439999998</v>
      </c>
      <c r="O16" s="77">
        <f t="shared" si="8"/>
        <v>39138813.70000001</v>
      </c>
      <c r="P16" s="73">
        <f t="shared" si="8"/>
        <v>3594553.12</v>
      </c>
      <c r="Q16" s="76">
        <f t="shared" si="8"/>
        <v>251830</v>
      </c>
      <c r="R16" s="77">
        <f>SUM(R7:R15)</f>
        <v>3846383.12</v>
      </c>
      <c r="S16" s="83">
        <f>SUM(S7:S15)</f>
        <v>42985196.820000008</v>
      </c>
      <c r="T16" s="73">
        <f>SUM(T7:T15)</f>
        <v>64714849.969999999</v>
      </c>
      <c r="U16" s="77">
        <f>SUM(U7:U15)</f>
        <v>15267930.9</v>
      </c>
      <c r="V16" s="83">
        <f>SUM(V7:V15)</f>
        <v>79982780.870000005</v>
      </c>
      <c r="W16" s="83">
        <f t="shared" ref="W16:AF16" si="9">SUM(W7:W15)</f>
        <v>2088000.25</v>
      </c>
      <c r="X16" s="73">
        <f t="shared" si="9"/>
        <v>319911</v>
      </c>
      <c r="Y16" s="76">
        <f t="shared" si="9"/>
        <v>151286</v>
      </c>
      <c r="Z16" s="77">
        <f t="shared" si="9"/>
        <v>471197</v>
      </c>
      <c r="AA16" s="73">
        <f t="shared" si="9"/>
        <v>68810.98</v>
      </c>
      <c r="AB16" s="76">
        <f t="shared" si="9"/>
        <v>87789.960000000021</v>
      </c>
      <c r="AC16" s="76">
        <f>SUM(AC7:AC15)</f>
        <v>356280.00000000221</v>
      </c>
      <c r="AD16" s="76">
        <f t="shared" si="9"/>
        <v>1662307.46</v>
      </c>
      <c r="AE16" s="76">
        <f t="shared" si="9"/>
        <v>30230.219999999998</v>
      </c>
      <c r="AF16" s="77">
        <f t="shared" si="9"/>
        <v>0</v>
      </c>
      <c r="AG16" s="83">
        <f>SUM(AG7:AG15)</f>
        <v>2676615.620000002</v>
      </c>
      <c r="AH16" s="23"/>
    </row>
    <row r="17" spans="1:34" ht="11.25">
      <c r="A17" s="5"/>
      <c r="B17" s="61" t="s">
        <v>70</v>
      </c>
      <c r="C17" s="68">
        <v>0</v>
      </c>
      <c r="D17" s="15">
        <v>0</v>
      </c>
      <c r="E17" s="38">
        <v>0</v>
      </c>
      <c r="F17" s="44">
        <f t="shared" ref="F17:F35" si="10">C17+D17+E17</f>
        <v>0</v>
      </c>
      <c r="G17" s="60">
        <v>0</v>
      </c>
      <c r="H17" s="88">
        <v>0</v>
      </c>
      <c r="I17" s="44">
        <v>0</v>
      </c>
      <c r="J17" s="44">
        <v>0</v>
      </c>
      <c r="K17" s="44">
        <f t="shared" ref="K17:K25" si="11">F17+H17+I17+J17</f>
        <v>0</v>
      </c>
      <c r="L17" s="60">
        <v>2944847.6435233094</v>
      </c>
      <c r="M17" s="15">
        <v>1724898.0106476564</v>
      </c>
      <c r="N17" s="15">
        <v>4362884.3458288647</v>
      </c>
      <c r="O17" s="38">
        <f>L17+M17+N17</f>
        <v>9032629.9999998305</v>
      </c>
      <c r="P17" s="60">
        <v>2349464</v>
      </c>
      <c r="Q17" s="15">
        <v>235986</v>
      </c>
      <c r="R17" s="38">
        <f>P17+Q17</f>
        <v>2585450</v>
      </c>
      <c r="S17" s="44">
        <f>O17+R17</f>
        <v>11618079.99999983</v>
      </c>
      <c r="T17" s="60">
        <v>14770994.000000009</v>
      </c>
      <c r="U17" s="38">
        <v>22532803.000000045</v>
      </c>
      <c r="V17" s="44">
        <f t="shared" ref="V17:V20" si="12">T17+U17</f>
        <v>37303797.000000052</v>
      </c>
      <c r="W17" s="44">
        <v>1986310.0000000019</v>
      </c>
      <c r="X17" s="60">
        <v>300745.00000000035</v>
      </c>
      <c r="Y17" s="15">
        <v>115294.00000000015</v>
      </c>
      <c r="Z17" s="38">
        <f t="shared" ref="Z17:Z25" si="13">X17+Y17</f>
        <v>416039.00000000047</v>
      </c>
      <c r="AA17" s="60">
        <v>74211</v>
      </c>
      <c r="AB17" s="15">
        <v>0</v>
      </c>
      <c r="AC17" s="15">
        <v>184269.99999999968</v>
      </c>
      <c r="AD17" s="15">
        <v>2272723.0000000014</v>
      </c>
      <c r="AE17" s="15">
        <v>17463.000000000036</v>
      </c>
      <c r="AF17" s="38">
        <v>0</v>
      </c>
      <c r="AG17" s="44">
        <f t="shared" ref="AG17:AG25" si="14">Z17+AA17+AB17+AC17+AD17+AE17+AF17</f>
        <v>2964706.0000000014</v>
      </c>
      <c r="AH17" s="23"/>
    </row>
    <row r="18" spans="1:34" ht="11.25">
      <c r="A18" s="5"/>
      <c r="B18" s="34" t="s">
        <v>76</v>
      </c>
      <c r="C18" s="69">
        <v>35381842.565154634</v>
      </c>
      <c r="D18" s="18">
        <v>18999029.714016434</v>
      </c>
      <c r="E18" s="19">
        <v>619127.72082887369</v>
      </c>
      <c r="F18" s="45">
        <f>C18+D18+E18</f>
        <v>54999999.99999994</v>
      </c>
      <c r="G18" s="58">
        <v>0</v>
      </c>
      <c r="H18" s="19">
        <v>30000000.000000067</v>
      </c>
      <c r="I18" s="45">
        <v>625650</v>
      </c>
      <c r="J18" s="45">
        <v>492500</v>
      </c>
      <c r="K18" s="45">
        <f t="shared" si="11"/>
        <v>86118150</v>
      </c>
      <c r="L18" s="58">
        <v>0</v>
      </c>
      <c r="M18" s="18">
        <v>0</v>
      </c>
      <c r="N18" s="18">
        <v>0</v>
      </c>
      <c r="O18" s="19">
        <f>L18+M18+N18</f>
        <v>0</v>
      </c>
      <c r="P18" s="58">
        <v>0</v>
      </c>
      <c r="Q18" s="18">
        <v>0</v>
      </c>
      <c r="R18" s="19">
        <f t="shared" ref="R18:R25" si="15">P18+Q18</f>
        <v>0</v>
      </c>
      <c r="S18" s="45">
        <f t="shared" ref="S18:S25" si="16">O18+R18</f>
        <v>0</v>
      </c>
      <c r="T18" s="58">
        <v>0</v>
      </c>
      <c r="U18" s="19">
        <v>0</v>
      </c>
      <c r="V18" s="45">
        <f t="shared" si="12"/>
        <v>0</v>
      </c>
      <c r="W18" s="45">
        <v>0</v>
      </c>
      <c r="X18" s="58">
        <v>0</v>
      </c>
      <c r="Y18" s="18">
        <v>0</v>
      </c>
      <c r="Z18" s="19">
        <f t="shared" si="13"/>
        <v>0</v>
      </c>
      <c r="AA18" s="58">
        <v>0</v>
      </c>
      <c r="AB18" s="18">
        <v>0</v>
      </c>
      <c r="AC18" s="18">
        <v>0</v>
      </c>
      <c r="AD18" s="18">
        <v>0</v>
      </c>
      <c r="AE18" s="18">
        <v>0</v>
      </c>
      <c r="AF18" s="19">
        <v>0</v>
      </c>
      <c r="AG18" s="45">
        <f t="shared" si="14"/>
        <v>0</v>
      </c>
      <c r="AH18" s="23"/>
    </row>
    <row r="19" spans="1:34" ht="11.25">
      <c r="A19" s="5"/>
      <c r="B19" s="34" t="s">
        <v>81</v>
      </c>
      <c r="C19" s="69">
        <v>1010177.466145569</v>
      </c>
      <c r="D19" s="18">
        <v>542436.18489871256</v>
      </c>
      <c r="E19" s="19">
        <v>17676.54895574418</v>
      </c>
      <c r="F19" s="45">
        <f t="shared" si="10"/>
        <v>1570290.2000000258</v>
      </c>
      <c r="G19" s="58">
        <v>0</v>
      </c>
      <c r="H19" s="19">
        <v>92452462.850000054</v>
      </c>
      <c r="I19" s="45">
        <v>14476.65</v>
      </c>
      <c r="J19" s="45">
        <v>0</v>
      </c>
      <c r="K19" s="45">
        <f t="shared" si="11"/>
        <v>94037229.700000092</v>
      </c>
      <c r="L19" s="58">
        <v>3991827.6991818799</v>
      </c>
      <c r="M19" s="18">
        <v>3532483.8416199</v>
      </c>
      <c r="N19" s="18">
        <v>7019644.7591982102</v>
      </c>
      <c r="O19" s="19">
        <f t="shared" ref="O19" si="17">L19+M19+N19</f>
        <v>14543956.29999999</v>
      </c>
      <c r="P19" s="58">
        <v>73720.879999999888</v>
      </c>
      <c r="Q19" s="18">
        <v>20306</v>
      </c>
      <c r="R19" s="19">
        <f t="shared" si="15"/>
        <v>94026.879999999888</v>
      </c>
      <c r="S19" s="45">
        <f t="shared" si="16"/>
        <v>14637983.179999989</v>
      </c>
      <c r="T19" s="58">
        <v>3869468.0300000012</v>
      </c>
      <c r="U19" s="19">
        <v>7280320.0999999996</v>
      </c>
      <c r="V19" s="45">
        <f t="shared" si="12"/>
        <v>11149788.130000001</v>
      </c>
      <c r="W19" s="45">
        <v>236462.75</v>
      </c>
      <c r="X19" s="58">
        <v>0</v>
      </c>
      <c r="Y19" s="18">
        <v>0</v>
      </c>
      <c r="Z19" s="19">
        <f t="shared" si="13"/>
        <v>0</v>
      </c>
      <c r="AA19" s="58">
        <v>9238.0200000000041</v>
      </c>
      <c r="AB19" s="18">
        <v>417290.04</v>
      </c>
      <c r="AC19" s="18">
        <v>0</v>
      </c>
      <c r="AD19" s="18">
        <v>1474052.54</v>
      </c>
      <c r="AE19" s="18">
        <v>7689.7799999999261</v>
      </c>
      <c r="AF19" s="19">
        <v>0</v>
      </c>
      <c r="AG19" s="45">
        <f t="shared" si="14"/>
        <v>1908270.3800000001</v>
      </c>
      <c r="AH19" s="23"/>
    </row>
    <row r="20" spans="1:34" ht="11.25">
      <c r="A20" s="5"/>
      <c r="B20" s="34" t="s">
        <v>78</v>
      </c>
      <c r="C20" s="69">
        <v>31410228.549545303</v>
      </c>
      <c r="D20" s="18">
        <v>16764050.206605755</v>
      </c>
      <c r="E20" s="19">
        <v>548721.24384894816</v>
      </c>
      <c r="F20" s="45">
        <f t="shared" si="10"/>
        <v>48723000.000000007</v>
      </c>
      <c r="G20" s="58">
        <v>0</v>
      </c>
      <c r="H20" s="19">
        <v>48413060.000000238</v>
      </c>
      <c r="I20" s="45">
        <v>1251299.9999999986</v>
      </c>
      <c r="J20" s="45">
        <v>841499.99999999953</v>
      </c>
      <c r="K20" s="45">
        <f t="shared" si="11"/>
        <v>99228860.000000238</v>
      </c>
      <c r="L20" s="58">
        <v>0</v>
      </c>
      <c r="M20" s="18">
        <v>0</v>
      </c>
      <c r="N20" s="18">
        <v>0</v>
      </c>
      <c r="O20" s="19">
        <f t="shared" ref="O20:O25" si="18">L20+M20+N20</f>
        <v>0</v>
      </c>
      <c r="P20" s="58">
        <v>0</v>
      </c>
      <c r="Q20" s="18">
        <v>0</v>
      </c>
      <c r="R20" s="19">
        <f t="shared" si="15"/>
        <v>0</v>
      </c>
      <c r="S20" s="45">
        <f t="shared" si="16"/>
        <v>0</v>
      </c>
      <c r="T20" s="58">
        <v>0</v>
      </c>
      <c r="U20" s="19">
        <v>0</v>
      </c>
      <c r="V20" s="45">
        <f t="shared" si="12"/>
        <v>0</v>
      </c>
      <c r="W20" s="45">
        <v>0</v>
      </c>
      <c r="X20" s="58">
        <v>0</v>
      </c>
      <c r="Y20" s="18">
        <v>0</v>
      </c>
      <c r="Z20" s="19">
        <f t="shared" si="13"/>
        <v>0</v>
      </c>
      <c r="AA20" s="58">
        <v>0</v>
      </c>
      <c r="AB20" s="18">
        <v>0</v>
      </c>
      <c r="AC20" s="18">
        <v>0</v>
      </c>
      <c r="AD20" s="18">
        <v>0</v>
      </c>
      <c r="AE20" s="18">
        <v>0</v>
      </c>
      <c r="AF20" s="19">
        <v>0</v>
      </c>
      <c r="AG20" s="45">
        <f t="shared" si="14"/>
        <v>0</v>
      </c>
      <c r="AH20" s="23"/>
    </row>
    <row r="21" spans="1:34" ht="11.25">
      <c r="A21" s="5"/>
      <c r="B21" s="34" t="s">
        <v>79</v>
      </c>
      <c r="C21" s="69">
        <v>0</v>
      </c>
      <c r="D21" s="18">
        <v>0</v>
      </c>
      <c r="E21" s="19">
        <v>0</v>
      </c>
      <c r="F21" s="45">
        <f t="shared" si="10"/>
        <v>0</v>
      </c>
      <c r="G21" s="58">
        <v>0</v>
      </c>
      <c r="H21" s="89">
        <v>0</v>
      </c>
      <c r="I21" s="45">
        <v>0</v>
      </c>
      <c r="J21" s="45">
        <v>0</v>
      </c>
      <c r="K21" s="45">
        <f t="shared" si="11"/>
        <v>0</v>
      </c>
      <c r="L21" s="58">
        <v>0</v>
      </c>
      <c r="M21" s="18">
        <v>0</v>
      </c>
      <c r="N21" s="18">
        <v>0</v>
      </c>
      <c r="O21" s="19">
        <f t="shared" si="18"/>
        <v>0</v>
      </c>
      <c r="P21" s="58">
        <v>0</v>
      </c>
      <c r="Q21" s="18">
        <v>0</v>
      </c>
      <c r="R21" s="19">
        <f t="shared" si="15"/>
        <v>0</v>
      </c>
      <c r="S21" s="45">
        <f t="shared" si="16"/>
        <v>0</v>
      </c>
      <c r="T21" s="58">
        <v>43314770</v>
      </c>
      <c r="U21" s="19">
        <v>0</v>
      </c>
      <c r="V21" s="45">
        <v>43314770</v>
      </c>
      <c r="W21" s="45">
        <v>0</v>
      </c>
      <c r="X21" s="58">
        <v>0</v>
      </c>
      <c r="Y21" s="18">
        <v>0</v>
      </c>
      <c r="Z21" s="19">
        <f t="shared" si="13"/>
        <v>0</v>
      </c>
      <c r="AA21" s="58">
        <v>0</v>
      </c>
      <c r="AB21" s="18">
        <v>0</v>
      </c>
      <c r="AC21" s="18">
        <v>0</v>
      </c>
      <c r="AD21" s="18">
        <v>0</v>
      </c>
      <c r="AE21" s="18">
        <v>0</v>
      </c>
      <c r="AF21" s="19">
        <v>0</v>
      </c>
      <c r="AG21" s="45">
        <f t="shared" si="14"/>
        <v>0</v>
      </c>
      <c r="AH21" s="23"/>
    </row>
    <row r="22" spans="1:34" ht="11.25">
      <c r="A22" s="5"/>
      <c r="B22" s="34" t="s">
        <v>80</v>
      </c>
      <c r="C22" s="69">
        <v>0</v>
      </c>
      <c r="D22" s="18">
        <v>0</v>
      </c>
      <c r="E22" s="19">
        <v>0</v>
      </c>
      <c r="F22" s="45">
        <f t="shared" si="10"/>
        <v>0</v>
      </c>
      <c r="G22" s="58">
        <v>0</v>
      </c>
      <c r="H22" s="89">
        <v>0</v>
      </c>
      <c r="I22" s="45">
        <v>0</v>
      </c>
      <c r="J22" s="45">
        <v>0</v>
      </c>
      <c r="K22" s="45">
        <f t="shared" si="11"/>
        <v>0</v>
      </c>
      <c r="L22" s="58">
        <v>0</v>
      </c>
      <c r="M22" s="18">
        <v>0</v>
      </c>
      <c r="N22" s="18">
        <v>0</v>
      </c>
      <c r="O22" s="19">
        <f t="shared" si="18"/>
        <v>0</v>
      </c>
      <c r="P22" s="58">
        <v>0</v>
      </c>
      <c r="Q22" s="18">
        <v>0</v>
      </c>
      <c r="R22" s="19">
        <f t="shared" si="15"/>
        <v>0</v>
      </c>
      <c r="S22" s="45">
        <f t="shared" si="16"/>
        <v>0</v>
      </c>
      <c r="T22" s="58">
        <v>0</v>
      </c>
      <c r="U22" s="19">
        <v>0</v>
      </c>
      <c r="V22" s="45">
        <v>0</v>
      </c>
      <c r="W22" s="45">
        <v>0</v>
      </c>
      <c r="X22" s="58">
        <v>28490</v>
      </c>
      <c r="Y22" s="18">
        <v>159310</v>
      </c>
      <c r="Z22" s="19">
        <f t="shared" si="13"/>
        <v>187800</v>
      </c>
      <c r="AA22" s="58">
        <v>0</v>
      </c>
      <c r="AB22" s="18">
        <v>0</v>
      </c>
      <c r="AC22" s="18">
        <v>624710</v>
      </c>
      <c r="AD22" s="18">
        <v>0</v>
      </c>
      <c r="AE22" s="18">
        <v>0</v>
      </c>
      <c r="AF22" s="19">
        <v>270000</v>
      </c>
      <c r="AG22" s="45">
        <f t="shared" si="14"/>
        <v>1082510</v>
      </c>
      <c r="AH22" s="23"/>
    </row>
    <row r="23" spans="1:34" ht="11.25">
      <c r="A23" s="5"/>
      <c r="B23" s="34" t="s">
        <v>84</v>
      </c>
      <c r="C23" s="69">
        <v>27376572.898120925</v>
      </c>
      <c r="D23" s="18">
        <v>14614885.62639381</v>
      </c>
      <c r="E23" s="19">
        <v>463541.47548526188</v>
      </c>
      <c r="F23" s="45">
        <f t="shared" ref="F23:F25" si="19">C23+D23+E23</f>
        <v>42455000</v>
      </c>
      <c r="G23" s="58">
        <v>0</v>
      </c>
      <c r="H23" s="89">
        <v>0</v>
      </c>
      <c r="I23" s="45">
        <v>0</v>
      </c>
      <c r="J23" s="45">
        <v>0</v>
      </c>
      <c r="K23" s="45">
        <f t="shared" si="11"/>
        <v>42455000</v>
      </c>
      <c r="L23" s="58">
        <v>5565852.2738099508</v>
      </c>
      <c r="M23" s="18">
        <v>2739652.9726651758</v>
      </c>
      <c r="N23" s="18">
        <v>7714894.7535248734</v>
      </c>
      <c r="O23" s="19">
        <f t="shared" si="18"/>
        <v>16020400</v>
      </c>
      <c r="P23" s="58">
        <v>1265892</v>
      </c>
      <c r="Q23" s="18">
        <v>91878</v>
      </c>
      <c r="R23" s="19">
        <f t="shared" ref="R23" si="20">P23+Q23</f>
        <v>1357770</v>
      </c>
      <c r="S23" s="45">
        <f t="shared" si="16"/>
        <v>17378170</v>
      </c>
      <c r="T23" s="58">
        <v>5012020</v>
      </c>
      <c r="U23" s="19">
        <v>0</v>
      </c>
      <c r="V23" s="45">
        <f t="shared" ref="V23" si="21">T23+U23</f>
        <v>5012020</v>
      </c>
      <c r="W23" s="45">
        <v>0</v>
      </c>
      <c r="X23" s="58">
        <v>0</v>
      </c>
      <c r="Y23" s="18">
        <v>0</v>
      </c>
      <c r="Z23" s="19">
        <f t="shared" si="13"/>
        <v>0</v>
      </c>
      <c r="AA23" s="58">
        <f t="shared" ref="AA23" si="22">Y23+Z23</f>
        <v>0</v>
      </c>
      <c r="AB23" s="18">
        <f t="shared" ref="AB23" si="23">Z23+AA23</f>
        <v>0</v>
      </c>
      <c r="AC23" s="18">
        <v>0</v>
      </c>
      <c r="AD23" s="18">
        <v>0</v>
      </c>
      <c r="AE23" s="18">
        <f t="shared" ref="AE23" si="24">AC23+AD23</f>
        <v>0</v>
      </c>
      <c r="AF23" s="19">
        <v>0</v>
      </c>
      <c r="AG23" s="45">
        <f t="shared" si="14"/>
        <v>0</v>
      </c>
      <c r="AH23" s="23"/>
    </row>
    <row r="24" spans="1:34" ht="11.25">
      <c r="A24" s="5"/>
      <c r="B24" s="34" t="s">
        <v>86</v>
      </c>
      <c r="C24" s="69">
        <v>0</v>
      </c>
      <c r="D24" s="18">
        <v>0</v>
      </c>
      <c r="E24" s="19">
        <v>0</v>
      </c>
      <c r="F24" s="45">
        <f t="shared" si="19"/>
        <v>0</v>
      </c>
      <c r="G24" s="58">
        <v>0</v>
      </c>
      <c r="H24" s="89">
        <v>0</v>
      </c>
      <c r="I24" s="45">
        <v>0</v>
      </c>
      <c r="J24" s="45">
        <v>0</v>
      </c>
      <c r="K24" s="45">
        <f t="shared" si="11"/>
        <v>0</v>
      </c>
      <c r="L24" s="58">
        <v>0</v>
      </c>
      <c r="M24" s="18">
        <v>0</v>
      </c>
      <c r="N24" s="18">
        <v>0</v>
      </c>
      <c r="O24" s="19">
        <f t="shared" si="18"/>
        <v>0</v>
      </c>
      <c r="P24" s="58">
        <v>0</v>
      </c>
      <c r="Q24" s="18">
        <v>0</v>
      </c>
      <c r="R24" s="19">
        <f t="shared" si="15"/>
        <v>0</v>
      </c>
      <c r="S24" s="45">
        <f t="shared" si="16"/>
        <v>0</v>
      </c>
      <c r="T24" s="58">
        <v>0</v>
      </c>
      <c r="U24" s="19">
        <v>0</v>
      </c>
      <c r="V24" s="45">
        <f t="shared" ref="V24:V25" si="25">T24+U24</f>
        <v>0</v>
      </c>
      <c r="W24" s="45">
        <f t="shared" ref="W24" si="26">U24+V24</f>
        <v>0</v>
      </c>
      <c r="X24" s="58">
        <f t="shared" ref="X24" si="27">V24+W24</f>
        <v>0</v>
      </c>
      <c r="Y24" s="18">
        <f t="shared" ref="Y24" si="28">W24+X24</f>
        <v>0</v>
      </c>
      <c r="Z24" s="19">
        <f t="shared" si="13"/>
        <v>0</v>
      </c>
      <c r="AA24" s="58">
        <f t="shared" ref="AA24" si="29">Y24+Z24</f>
        <v>0</v>
      </c>
      <c r="AB24" s="18">
        <f t="shared" ref="AB24" si="30">Z24+AA24</f>
        <v>0</v>
      </c>
      <c r="AC24" s="18">
        <v>0</v>
      </c>
      <c r="AD24" s="18">
        <v>0</v>
      </c>
      <c r="AE24" s="18">
        <v>40000</v>
      </c>
      <c r="AF24" s="19">
        <v>0</v>
      </c>
      <c r="AG24" s="45">
        <f t="shared" si="14"/>
        <v>40000</v>
      </c>
      <c r="AH24" s="23"/>
    </row>
    <row r="25" spans="1:34" thickBot="1">
      <c r="A25" s="5"/>
      <c r="B25" s="70" t="s">
        <v>88</v>
      </c>
      <c r="C25" s="80">
        <v>-99315.288966432199</v>
      </c>
      <c r="D25" s="66">
        <v>4063.0080852881001</v>
      </c>
      <c r="E25" s="67">
        <v>86162.220881171495</v>
      </c>
      <c r="F25" s="71">
        <f t="shared" si="19"/>
        <v>-9090.059999972611</v>
      </c>
      <c r="G25" s="65">
        <v>0</v>
      </c>
      <c r="H25" s="90">
        <v>-71135566.450000301</v>
      </c>
      <c r="I25" s="71">
        <v>-228559.63</v>
      </c>
      <c r="J25" s="71">
        <v>0</v>
      </c>
      <c r="K25" s="71">
        <f t="shared" si="11"/>
        <v>-71373216.140000269</v>
      </c>
      <c r="L25" s="65">
        <v>1463345.7434848601</v>
      </c>
      <c r="M25" s="66">
        <v>-1319601.9249327299</v>
      </c>
      <c r="N25" s="66">
        <v>-199172.04855194699</v>
      </c>
      <c r="O25" s="67">
        <f t="shared" si="18"/>
        <v>-55428.22999981686</v>
      </c>
      <c r="P25" s="65">
        <v>-203382.88</v>
      </c>
      <c r="Q25" s="66">
        <v>-117890</v>
      </c>
      <c r="R25" s="67">
        <f t="shared" si="15"/>
        <v>-321272.88</v>
      </c>
      <c r="S25" s="71">
        <f t="shared" si="16"/>
        <v>-376701.10999981686</v>
      </c>
      <c r="T25" s="65">
        <v>-3549314.0300000198</v>
      </c>
      <c r="U25" s="67">
        <v>-12073301.7900001</v>
      </c>
      <c r="V25" s="71">
        <f t="shared" si="25"/>
        <v>-15622615.82000012</v>
      </c>
      <c r="W25" s="71">
        <v>0</v>
      </c>
      <c r="X25" s="65">
        <v>-29022.110000000401</v>
      </c>
      <c r="Y25" s="66">
        <v>-139055.48000000001</v>
      </c>
      <c r="Z25" s="67">
        <f t="shared" si="13"/>
        <v>-168077.5900000004</v>
      </c>
      <c r="AA25" s="65">
        <v>-5019.3499999999904</v>
      </c>
      <c r="AB25" s="66">
        <v>-241710.12</v>
      </c>
      <c r="AC25" s="66">
        <v>-168649.43</v>
      </c>
      <c r="AD25" s="66">
        <v>-1698598.05</v>
      </c>
      <c r="AE25" s="66">
        <v>-3240.6299999999601</v>
      </c>
      <c r="AF25" s="67">
        <v>-215845.89</v>
      </c>
      <c r="AG25" s="71">
        <f t="shared" si="14"/>
        <v>-2501141.0600000005</v>
      </c>
      <c r="AH25" s="23"/>
    </row>
    <row r="26" spans="1:34" s="8" customFormat="1" thickBot="1">
      <c r="A26" s="7"/>
      <c r="B26" s="72" t="s">
        <v>24</v>
      </c>
      <c r="C26" s="81">
        <f>SUM(C17:C25)</f>
        <v>95079506.189999998</v>
      </c>
      <c r="D26" s="76">
        <f t="shared" ref="D26:AG26" si="31">SUM(D17:D25)</f>
        <v>50924464.740000002</v>
      </c>
      <c r="E26" s="77">
        <f t="shared" si="31"/>
        <v>1735229.2099999995</v>
      </c>
      <c r="F26" s="83">
        <f t="shared" si="31"/>
        <v>147739200.14000002</v>
      </c>
      <c r="G26" s="73">
        <f t="shared" si="31"/>
        <v>0</v>
      </c>
      <c r="H26" s="77">
        <f t="shared" si="31"/>
        <v>99729956.400000051</v>
      </c>
      <c r="I26" s="83">
        <f t="shared" si="31"/>
        <v>1662867.0199999986</v>
      </c>
      <c r="J26" s="83">
        <f t="shared" si="31"/>
        <v>1333999.9999999995</v>
      </c>
      <c r="K26" s="83">
        <f t="shared" si="31"/>
        <v>250466023.56000006</v>
      </c>
      <c r="L26" s="73">
        <f t="shared" si="31"/>
        <v>13965873.360000001</v>
      </c>
      <c r="M26" s="76">
        <f t="shared" si="31"/>
        <v>6677432.9000000022</v>
      </c>
      <c r="N26" s="76">
        <f t="shared" si="31"/>
        <v>18898251.810000002</v>
      </c>
      <c r="O26" s="77">
        <f t="shared" si="31"/>
        <v>39541558.07</v>
      </c>
      <c r="P26" s="73">
        <f t="shared" si="31"/>
        <v>3485694</v>
      </c>
      <c r="Q26" s="76">
        <f t="shared" si="31"/>
        <v>230280</v>
      </c>
      <c r="R26" s="77">
        <f t="shared" si="31"/>
        <v>3715974</v>
      </c>
      <c r="S26" s="83">
        <f>SUM(S17:S25)</f>
        <v>43257532.070000008</v>
      </c>
      <c r="T26" s="73">
        <f t="shared" si="31"/>
        <v>63417937.999999985</v>
      </c>
      <c r="U26" s="77">
        <f t="shared" si="31"/>
        <v>17739821.309999947</v>
      </c>
      <c r="V26" s="83">
        <f t="shared" si="31"/>
        <v>81157759.309999943</v>
      </c>
      <c r="W26" s="83">
        <f t="shared" si="31"/>
        <v>2222772.7500000019</v>
      </c>
      <c r="X26" s="73">
        <f t="shared" si="31"/>
        <v>300212.88999999996</v>
      </c>
      <c r="Y26" s="76">
        <f t="shared" si="31"/>
        <v>135548.52000000011</v>
      </c>
      <c r="Z26" s="77">
        <f t="shared" si="31"/>
        <v>435761.41000000003</v>
      </c>
      <c r="AA26" s="73">
        <f t="shared" si="31"/>
        <v>78429.670000000013</v>
      </c>
      <c r="AB26" s="76">
        <f t="shared" si="31"/>
        <v>175579.91999999998</v>
      </c>
      <c r="AC26" s="76">
        <f t="shared" si="31"/>
        <v>640330.5699999996</v>
      </c>
      <c r="AD26" s="76">
        <f t="shared" si="31"/>
        <v>2048177.4900000014</v>
      </c>
      <c r="AE26" s="76">
        <f t="shared" si="31"/>
        <v>61912.15</v>
      </c>
      <c r="AF26" s="77">
        <f t="shared" si="31"/>
        <v>54154.109999999986</v>
      </c>
      <c r="AG26" s="83">
        <f t="shared" si="31"/>
        <v>3494345.3200000012</v>
      </c>
      <c r="AH26" s="23"/>
    </row>
    <row r="27" spans="1:34" ht="11.25">
      <c r="A27" s="5"/>
      <c r="B27" s="61" t="s">
        <v>70</v>
      </c>
      <c r="C27" s="68">
        <v>0</v>
      </c>
      <c r="D27" s="15">
        <v>0</v>
      </c>
      <c r="E27" s="38">
        <v>0</v>
      </c>
      <c r="F27" s="44">
        <f>C27+D27+E27</f>
        <v>0</v>
      </c>
      <c r="G27" s="60">
        <v>0</v>
      </c>
      <c r="H27" s="88">
        <v>0</v>
      </c>
      <c r="I27" s="44">
        <v>0</v>
      </c>
      <c r="J27" s="44">
        <v>0</v>
      </c>
      <c r="K27" s="44">
        <f t="shared" ref="K27:K30" si="32">F27+H27+I27+J27</f>
        <v>0</v>
      </c>
      <c r="L27" s="60">
        <v>4441721.5810349099</v>
      </c>
      <c r="M27" s="15">
        <v>2601668.2852263437</v>
      </c>
      <c r="N27" s="15">
        <v>6580550.1337386789</v>
      </c>
      <c r="O27" s="38">
        <f>L27+M27+N27</f>
        <v>13623939.999999933</v>
      </c>
      <c r="P27" s="60">
        <v>3266512.9999999958</v>
      </c>
      <c r="Q27" s="15">
        <v>157409</v>
      </c>
      <c r="R27" s="38">
        <f>P27+Q27</f>
        <v>3423921.9999999958</v>
      </c>
      <c r="S27" s="44">
        <f t="shared" ref="S27:S30" si="33">O27+R27</f>
        <v>17047861.999999929</v>
      </c>
      <c r="T27" s="60">
        <v>14770994.000000009</v>
      </c>
      <c r="U27" s="38">
        <v>22525078.874999963</v>
      </c>
      <c r="V27" s="44">
        <f t="shared" ref="V27:V30" si="34">T27+U27</f>
        <v>37296072.87499997</v>
      </c>
      <c r="W27" s="44">
        <v>772757.0000000021</v>
      </c>
      <c r="X27" s="60">
        <v>122531.99999999968</v>
      </c>
      <c r="Y27" s="15">
        <v>26520</v>
      </c>
      <c r="Z27" s="38">
        <f t="shared" ref="Z27" si="35">X27+Y27</f>
        <v>149051.99999999968</v>
      </c>
      <c r="AA27" s="60">
        <v>24670</v>
      </c>
      <c r="AB27" s="15">
        <v>0</v>
      </c>
      <c r="AC27" s="15">
        <v>184269.99999999968</v>
      </c>
      <c r="AD27" s="15">
        <v>2272723.0000000014</v>
      </c>
      <c r="AE27" s="15">
        <v>17463.000000000036</v>
      </c>
      <c r="AF27" s="38">
        <v>0</v>
      </c>
      <c r="AG27" s="44">
        <f t="shared" ref="AG27:AG35" si="36">Z27+AA27+AB27+AC27+AD27+AE27+AF27</f>
        <v>2648178.0000000009</v>
      </c>
      <c r="AH27" s="23"/>
    </row>
    <row r="28" spans="1:34" ht="11.25">
      <c r="A28" s="5"/>
      <c r="B28" s="34" t="s">
        <v>78</v>
      </c>
      <c r="C28" s="69">
        <v>0</v>
      </c>
      <c r="D28" s="18">
        <v>0</v>
      </c>
      <c r="E28" s="19">
        <v>0</v>
      </c>
      <c r="F28" s="45">
        <f t="shared" ref="F28" si="37">C28+D28+E28</f>
        <v>0</v>
      </c>
      <c r="G28" s="58">
        <v>0</v>
      </c>
      <c r="H28" s="89">
        <v>0</v>
      </c>
      <c r="I28" s="45">
        <v>1876910</v>
      </c>
      <c r="J28" s="45">
        <v>1340000</v>
      </c>
      <c r="K28" s="45">
        <f t="shared" si="32"/>
        <v>3216910</v>
      </c>
      <c r="L28" s="58">
        <v>0</v>
      </c>
      <c r="M28" s="18">
        <v>0</v>
      </c>
      <c r="N28" s="18">
        <v>0</v>
      </c>
      <c r="O28" s="19">
        <f>L28+M28+N28</f>
        <v>0</v>
      </c>
      <c r="P28" s="58">
        <v>0</v>
      </c>
      <c r="Q28" s="18">
        <v>0</v>
      </c>
      <c r="R28" s="19">
        <f>P28+Q28</f>
        <v>0</v>
      </c>
      <c r="S28" s="45">
        <f t="shared" ref="S28" si="38">O28+R28</f>
        <v>0</v>
      </c>
      <c r="T28" s="58">
        <v>0</v>
      </c>
      <c r="U28" s="19">
        <v>0</v>
      </c>
      <c r="V28" s="45">
        <f t="shared" ref="V28" si="39">T28+U28</f>
        <v>0</v>
      </c>
      <c r="W28" s="45">
        <v>0</v>
      </c>
      <c r="X28" s="58">
        <v>0</v>
      </c>
      <c r="Y28" s="18">
        <v>0</v>
      </c>
      <c r="Z28" s="19">
        <f>X28+Y28</f>
        <v>0</v>
      </c>
      <c r="AA28" s="58">
        <v>0</v>
      </c>
      <c r="AB28" s="18">
        <v>0</v>
      </c>
      <c r="AC28" s="18">
        <v>0</v>
      </c>
      <c r="AD28" s="18">
        <v>0</v>
      </c>
      <c r="AE28" s="18">
        <v>0</v>
      </c>
      <c r="AF28" s="19">
        <v>0</v>
      </c>
      <c r="AG28" s="45">
        <f t="shared" si="36"/>
        <v>0</v>
      </c>
      <c r="AH28" s="23"/>
    </row>
    <row r="29" spans="1:34" ht="11.25">
      <c r="A29" s="5"/>
      <c r="B29" s="34" t="s">
        <v>85</v>
      </c>
      <c r="C29" s="69">
        <v>32106455.413907453</v>
      </c>
      <c r="D29" s="18">
        <v>17139916.507788192</v>
      </c>
      <c r="E29" s="19">
        <v>543628.07830435026</v>
      </c>
      <c r="F29" s="45">
        <f>C29+D29+E29</f>
        <v>49790000</v>
      </c>
      <c r="G29" s="58">
        <v>0</v>
      </c>
      <c r="H29" s="89">
        <v>0</v>
      </c>
      <c r="I29" s="45">
        <v>0</v>
      </c>
      <c r="J29" s="45">
        <v>0</v>
      </c>
      <c r="K29" s="45">
        <f t="shared" si="32"/>
        <v>49790000</v>
      </c>
      <c r="L29" s="58">
        <v>0</v>
      </c>
      <c r="M29" s="18">
        <v>0</v>
      </c>
      <c r="N29" s="18">
        <v>0</v>
      </c>
      <c r="O29" s="19">
        <f>L29+M29+N29</f>
        <v>0</v>
      </c>
      <c r="P29" s="58">
        <v>0</v>
      </c>
      <c r="Q29" s="18">
        <v>0</v>
      </c>
      <c r="R29" s="19">
        <f>P29+Q29</f>
        <v>0</v>
      </c>
      <c r="S29" s="45">
        <f t="shared" si="33"/>
        <v>0</v>
      </c>
      <c r="T29" s="58">
        <v>0</v>
      </c>
      <c r="U29" s="19">
        <v>0</v>
      </c>
      <c r="V29" s="45">
        <f t="shared" si="34"/>
        <v>0</v>
      </c>
      <c r="W29" s="45">
        <v>0</v>
      </c>
      <c r="X29" s="58">
        <v>0</v>
      </c>
      <c r="Y29" s="18">
        <v>0</v>
      </c>
      <c r="Z29" s="19">
        <f>X29+Y29</f>
        <v>0</v>
      </c>
      <c r="AA29" s="58">
        <v>0</v>
      </c>
      <c r="AB29" s="18">
        <v>0</v>
      </c>
      <c r="AC29" s="18">
        <v>0</v>
      </c>
      <c r="AD29" s="18">
        <v>0</v>
      </c>
      <c r="AE29" s="18">
        <v>0</v>
      </c>
      <c r="AF29" s="19">
        <v>0</v>
      </c>
      <c r="AG29" s="45">
        <f t="shared" si="36"/>
        <v>0</v>
      </c>
      <c r="AH29" s="23"/>
    </row>
    <row r="30" spans="1:34" thickBot="1">
      <c r="A30" s="5"/>
      <c r="B30" s="70" t="s">
        <v>88</v>
      </c>
      <c r="C30" s="80">
        <v>5803.2414659447968</v>
      </c>
      <c r="D30" s="66">
        <v>3102.6732160337269</v>
      </c>
      <c r="E30" s="67">
        <v>184.14531739882659</v>
      </c>
      <c r="F30" s="71">
        <f>C30+D30+E30</f>
        <v>9090.0599993773503</v>
      </c>
      <c r="G30" s="65">
        <v>0</v>
      </c>
      <c r="H30" s="90">
        <v>71135566.450000346</v>
      </c>
      <c r="I30" s="71">
        <v>228559.63</v>
      </c>
      <c r="J30" s="71">
        <v>0</v>
      </c>
      <c r="K30" s="71">
        <f t="shared" si="32"/>
        <v>71373216.139999717</v>
      </c>
      <c r="L30" s="65">
        <v>19356.025762352161</v>
      </c>
      <c r="M30" s="66">
        <v>9437.3873347793706</v>
      </c>
      <c r="N30" s="66">
        <v>26634.816902778111</v>
      </c>
      <c r="O30" s="67">
        <f>L30+M30+N30</f>
        <v>55428.229999909643</v>
      </c>
      <c r="P30" s="65">
        <v>203382.88</v>
      </c>
      <c r="Q30" s="66">
        <v>117890</v>
      </c>
      <c r="R30" s="67">
        <f>P30+Q30</f>
        <v>321272.88</v>
      </c>
      <c r="S30" s="71">
        <f t="shared" si="33"/>
        <v>376701.10999990965</v>
      </c>
      <c r="T30" s="65">
        <v>3549314.0300000198</v>
      </c>
      <c r="U30" s="67">
        <v>12073301.7900001</v>
      </c>
      <c r="V30" s="71">
        <f t="shared" si="34"/>
        <v>15622615.82000012</v>
      </c>
      <c r="W30" s="71">
        <v>0</v>
      </c>
      <c r="X30" s="65">
        <v>29022.110000000401</v>
      </c>
      <c r="Y30" s="66">
        <v>139055.48000000001</v>
      </c>
      <c r="Z30" s="67">
        <f>X30+Y30</f>
        <v>168077.5900000004</v>
      </c>
      <c r="AA30" s="65">
        <v>5019.3499999999904</v>
      </c>
      <c r="AB30" s="66">
        <v>241710.12</v>
      </c>
      <c r="AC30" s="66">
        <v>168649.43</v>
      </c>
      <c r="AD30" s="66">
        <v>1698598.05</v>
      </c>
      <c r="AE30" s="66">
        <v>3240.6299999999601</v>
      </c>
      <c r="AF30" s="67">
        <v>215845.89</v>
      </c>
      <c r="AG30" s="71">
        <f t="shared" si="36"/>
        <v>2501141.0600000005</v>
      </c>
      <c r="AH30" s="23"/>
    </row>
    <row r="31" spans="1:34" s="8" customFormat="1" thickBot="1">
      <c r="A31" s="7"/>
      <c r="B31" s="72" t="s">
        <v>25</v>
      </c>
      <c r="C31" s="81">
        <f>SUM(C27:C30)</f>
        <v>32112258.655373398</v>
      </c>
      <c r="D31" s="76">
        <f t="shared" ref="D31:AG31" si="40">SUM(D27:D30)</f>
        <v>17143019.181004226</v>
      </c>
      <c r="E31" s="77">
        <f t="shared" si="40"/>
        <v>543812.22362174909</v>
      </c>
      <c r="F31" s="83">
        <f t="shared" si="40"/>
        <v>49799090.059999377</v>
      </c>
      <c r="G31" s="73">
        <f t="shared" si="40"/>
        <v>0</v>
      </c>
      <c r="H31" s="77">
        <f t="shared" si="40"/>
        <v>71135566.450000346</v>
      </c>
      <c r="I31" s="83">
        <f t="shared" si="40"/>
        <v>2105469.63</v>
      </c>
      <c r="J31" s="83">
        <f t="shared" si="40"/>
        <v>1340000</v>
      </c>
      <c r="K31" s="83">
        <f t="shared" si="40"/>
        <v>124380126.13999972</v>
      </c>
      <c r="L31" s="73">
        <f t="shared" si="40"/>
        <v>4461077.6067972621</v>
      </c>
      <c r="M31" s="76">
        <f t="shared" si="40"/>
        <v>2611105.672561123</v>
      </c>
      <c r="N31" s="76">
        <f t="shared" si="40"/>
        <v>6607184.950641457</v>
      </c>
      <c r="O31" s="77">
        <f t="shared" si="40"/>
        <v>13679368.229999842</v>
      </c>
      <c r="P31" s="73">
        <f t="shared" si="40"/>
        <v>3469895.8799999957</v>
      </c>
      <c r="Q31" s="76">
        <f t="shared" si="40"/>
        <v>275299</v>
      </c>
      <c r="R31" s="77">
        <f t="shared" si="40"/>
        <v>3745194.8799999957</v>
      </c>
      <c r="S31" s="83">
        <f>SUM(S27:S30)</f>
        <v>17424563.109999839</v>
      </c>
      <c r="T31" s="73">
        <f t="shared" si="40"/>
        <v>18320308.030000031</v>
      </c>
      <c r="U31" s="77">
        <f t="shared" si="40"/>
        <v>34598380.665000066</v>
      </c>
      <c r="V31" s="83">
        <f t="shared" si="40"/>
        <v>52918688.69500009</v>
      </c>
      <c r="W31" s="83">
        <f t="shared" si="40"/>
        <v>772757.0000000021</v>
      </c>
      <c r="X31" s="73">
        <f t="shared" si="40"/>
        <v>151554.11000000007</v>
      </c>
      <c r="Y31" s="76">
        <f t="shared" si="40"/>
        <v>165575.48000000001</v>
      </c>
      <c r="Z31" s="77">
        <f t="shared" si="40"/>
        <v>317129.59000000008</v>
      </c>
      <c r="AA31" s="73">
        <f t="shared" si="40"/>
        <v>29689.349999999991</v>
      </c>
      <c r="AB31" s="76">
        <f t="shared" si="40"/>
        <v>241710.12</v>
      </c>
      <c r="AC31" s="76">
        <f t="shared" si="40"/>
        <v>352919.4299999997</v>
      </c>
      <c r="AD31" s="76">
        <f t="shared" si="40"/>
        <v>3971321.0500000017</v>
      </c>
      <c r="AE31" s="76">
        <f t="shared" si="40"/>
        <v>20703.629999999997</v>
      </c>
      <c r="AF31" s="77">
        <f t="shared" si="40"/>
        <v>215845.89</v>
      </c>
      <c r="AG31" s="83">
        <f t="shared" si="40"/>
        <v>5149319.0600000015</v>
      </c>
      <c r="AH31" s="23"/>
    </row>
    <row r="32" spans="1:34" ht="11.25">
      <c r="A32" s="5"/>
      <c r="B32" s="61" t="s">
        <v>70</v>
      </c>
      <c r="C32" s="68">
        <v>0</v>
      </c>
      <c r="D32" s="15">
        <v>0</v>
      </c>
      <c r="E32" s="38">
        <v>0</v>
      </c>
      <c r="F32" s="44">
        <f t="shared" si="10"/>
        <v>0</v>
      </c>
      <c r="G32" s="60">
        <v>0</v>
      </c>
      <c r="H32" s="88">
        <v>0</v>
      </c>
      <c r="I32" s="44">
        <v>0</v>
      </c>
      <c r="J32" s="44">
        <v>0</v>
      </c>
      <c r="K32" s="44">
        <f t="shared" ref="K32:K35" si="41">F32+H32+I32+J32</f>
        <v>0</v>
      </c>
      <c r="L32" s="60">
        <v>5938598.7787793186</v>
      </c>
      <c r="M32" s="15">
        <v>3478440.4694348429</v>
      </c>
      <c r="N32" s="15">
        <v>8798220.7517858595</v>
      </c>
      <c r="O32" s="38">
        <f>L32+M32+N32</f>
        <v>18215260.000000022</v>
      </c>
      <c r="P32" s="60">
        <v>4538929</v>
      </c>
      <c r="Q32" s="15">
        <v>177709</v>
      </c>
      <c r="R32" s="38">
        <f>P32+Q32</f>
        <v>4716638</v>
      </c>
      <c r="S32" s="44">
        <f t="shared" ref="S32" si="42">O32+R32</f>
        <v>22931898.000000022</v>
      </c>
      <c r="T32" s="60">
        <v>14770994.000000009</v>
      </c>
      <c r="U32" s="38">
        <v>22540527.124999974</v>
      </c>
      <c r="V32" s="44">
        <f t="shared" ref="V32:V35" si="43">T32+U32</f>
        <v>37311521.124999985</v>
      </c>
      <c r="W32" s="44">
        <v>1110910.0000000086</v>
      </c>
      <c r="X32" s="60">
        <v>122531.99999999968</v>
      </c>
      <c r="Y32" s="15">
        <v>26520</v>
      </c>
      <c r="Z32" s="38">
        <f t="shared" ref="Z32:Z35" si="44">X32+Y32</f>
        <v>149051.99999999968</v>
      </c>
      <c r="AA32" s="60">
        <v>24670</v>
      </c>
      <c r="AB32" s="15">
        <v>0</v>
      </c>
      <c r="AC32" s="15">
        <v>184269.99999999968</v>
      </c>
      <c r="AD32" s="15">
        <v>2272724</v>
      </c>
      <c r="AE32" s="15">
        <v>17464</v>
      </c>
      <c r="AF32" s="38">
        <v>0</v>
      </c>
      <c r="AG32" s="44">
        <f t="shared" si="36"/>
        <v>2648179.9999999995</v>
      </c>
      <c r="AH32" s="23"/>
    </row>
    <row r="33" spans="1:34" ht="11.25">
      <c r="A33" s="5"/>
      <c r="B33" s="34" t="s">
        <v>73</v>
      </c>
      <c r="C33" s="69">
        <v>0</v>
      </c>
      <c r="D33" s="18">
        <v>0</v>
      </c>
      <c r="E33" s="19">
        <v>0</v>
      </c>
      <c r="F33" s="45">
        <f t="shared" si="10"/>
        <v>0</v>
      </c>
      <c r="G33" s="58">
        <v>0</v>
      </c>
      <c r="H33" s="89">
        <v>0</v>
      </c>
      <c r="I33" s="45">
        <v>0</v>
      </c>
      <c r="J33" s="45">
        <v>0</v>
      </c>
      <c r="K33" s="45">
        <f t="shared" si="41"/>
        <v>0</v>
      </c>
      <c r="L33" s="58">
        <v>0</v>
      </c>
      <c r="M33" s="18">
        <v>0</v>
      </c>
      <c r="N33" s="18">
        <v>0</v>
      </c>
      <c r="O33" s="19">
        <v>0</v>
      </c>
      <c r="P33" s="58">
        <v>0</v>
      </c>
      <c r="Q33" s="18">
        <v>0</v>
      </c>
      <c r="R33" s="19">
        <v>0</v>
      </c>
      <c r="S33" s="45">
        <v>0</v>
      </c>
      <c r="T33" s="58">
        <v>-6618210</v>
      </c>
      <c r="U33" s="19">
        <v>0</v>
      </c>
      <c r="V33" s="45">
        <f t="shared" si="43"/>
        <v>-6618210</v>
      </c>
      <c r="W33" s="45">
        <v>0</v>
      </c>
      <c r="X33" s="58">
        <v>0</v>
      </c>
      <c r="Y33" s="18">
        <v>0</v>
      </c>
      <c r="Z33" s="19">
        <v>0</v>
      </c>
      <c r="AA33" s="58">
        <v>0</v>
      </c>
      <c r="AB33" s="18">
        <v>0</v>
      </c>
      <c r="AC33" s="18">
        <v>0</v>
      </c>
      <c r="AD33" s="18">
        <v>0</v>
      </c>
      <c r="AE33" s="18">
        <v>0</v>
      </c>
      <c r="AF33" s="19">
        <v>0</v>
      </c>
      <c r="AG33" s="45">
        <f t="shared" si="36"/>
        <v>0</v>
      </c>
      <c r="AH33" s="23"/>
    </row>
    <row r="34" spans="1:34" ht="11.25">
      <c r="A34" s="5"/>
      <c r="B34" s="34" t="s">
        <v>78</v>
      </c>
      <c r="C34" s="69">
        <v>12539465.047661386</v>
      </c>
      <c r="D34" s="18">
        <v>6692476.6654082993</v>
      </c>
      <c r="E34" s="19">
        <v>219058.28693031814</v>
      </c>
      <c r="F34" s="45">
        <f t="shared" si="10"/>
        <v>19451000.000000004</v>
      </c>
      <c r="G34" s="58">
        <v>0</v>
      </c>
      <c r="H34" s="89">
        <v>0</v>
      </c>
      <c r="I34" s="45">
        <v>1877000</v>
      </c>
      <c r="J34" s="45">
        <v>312000</v>
      </c>
      <c r="K34" s="45">
        <f t="shared" si="41"/>
        <v>21640000.000000004</v>
      </c>
      <c r="L34" s="58">
        <v>0</v>
      </c>
      <c r="M34" s="18">
        <v>0</v>
      </c>
      <c r="N34" s="18">
        <v>0</v>
      </c>
      <c r="O34" s="19">
        <f>L34+M34+N34</f>
        <v>0</v>
      </c>
      <c r="P34" s="58">
        <v>0</v>
      </c>
      <c r="Q34" s="18">
        <v>0</v>
      </c>
      <c r="R34" s="19">
        <f>P34+Q34</f>
        <v>0</v>
      </c>
      <c r="S34" s="45">
        <f t="shared" ref="S34:S35" si="45">O34+R34</f>
        <v>0</v>
      </c>
      <c r="T34" s="58">
        <v>0</v>
      </c>
      <c r="U34" s="19">
        <v>0</v>
      </c>
      <c r="V34" s="45">
        <f t="shared" si="43"/>
        <v>0</v>
      </c>
      <c r="W34" s="45">
        <v>0</v>
      </c>
      <c r="X34" s="58">
        <v>0</v>
      </c>
      <c r="Y34" s="18">
        <v>0</v>
      </c>
      <c r="Z34" s="19">
        <f t="shared" si="44"/>
        <v>0</v>
      </c>
      <c r="AA34" s="58">
        <v>0</v>
      </c>
      <c r="AB34" s="18">
        <v>0</v>
      </c>
      <c r="AC34" s="18">
        <v>0</v>
      </c>
      <c r="AD34" s="18">
        <v>0</v>
      </c>
      <c r="AE34" s="18">
        <v>0</v>
      </c>
      <c r="AF34" s="19">
        <v>0</v>
      </c>
      <c r="AG34" s="45">
        <f t="shared" si="36"/>
        <v>0</v>
      </c>
      <c r="AH34" s="23"/>
    </row>
    <row r="35" spans="1:34" thickBot="1">
      <c r="A35" s="5"/>
      <c r="B35" s="70" t="s">
        <v>85</v>
      </c>
      <c r="C35" s="80">
        <f>-C34</f>
        <v>-12539465.047661386</v>
      </c>
      <c r="D35" s="66">
        <f>-D34</f>
        <v>-6692476.6654082993</v>
      </c>
      <c r="E35" s="67">
        <f>-E34</f>
        <v>-219058.28693031814</v>
      </c>
      <c r="F35" s="71">
        <f t="shared" si="10"/>
        <v>-19451000.000000004</v>
      </c>
      <c r="G35" s="65">
        <v>0</v>
      </c>
      <c r="H35" s="90">
        <v>0</v>
      </c>
      <c r="I35" s="71">
        <v>0</v>
      </c>
      <c r="J35" s="71">
        <v>0</v>
      </c>
      <c r="K35" s="71">
        <f t="shared" si="41"/>
        <v>-19451000.000000004</v>
      </c>
      <c r="L35" s="65">
        <v>-5565852.2738099499</v>
      </c>
      <c r="M35" s="66">
        <v>-2739652.97266518</v>
      </c>
      <c r="N35" s="66">
        <v>-7714894.7535248697</v>
      </c>
      <c r="O35" s="67">
        <f>L35+M35+N35</f>
        <v>-16020400</v>
      </c>
      <c r="P35" s="65">
        <v>-1265892</v>
      </c>
      <c r="Q35" s="66">
        <v>-91878</v>
      </c>
      <c r="R35" s="67">
        <f>P35+Q35</f>
        <v>-1357770</v>
      </c>
      <c r="S35" s="71">
        <f t="shared" si="45"/>
        <v>-17378170</v>
      </c>
      <c r="T35" s="65">
        <v>-5012020</v>
      </c>
      <c r="U35" s="67">
        <v>0</v>
      </c>
      <c r="V35" s="71">
        <f t="shared" si="43"/>
        <v>-5012020</v>
      </c>
      <c r="W35" s="71">
        <v>0</v>
      </c>
      <c r="X35" s="65">
        <v>0</v>
      </c>
      <c r="Y35" s="66">
        <v>0</v>
      </c>
      <c r="Z35" s="67">
        <f t="shared" si="44"/>
        <v>0</v>
      </c>
      <c r="AA35" s="65">
        <v>0</v>
      </c>
      <c r="AB35" s="66">
        <v>0</v>
      </c>
      <c r="AC35" s="66">
        <v>0</v>
      </c>
      <c r="AD35" s="66">
        <v>0</v>
      </c>
      <c r="AE35" s="66">
        <v>0</v>
      </c>
      <c r="AF35" s="67">
        <v>0</v>
      </c>
      <c r="AG35" s="71">
        <f t="shared" si="36"/>
        <v>0</v>
      </c>
      <c r="AH35" s="23"/>
    </row>
    <row r="36" spans="1:34" s="8" customFormat="1" thickBot="1">
      <c r="A36" s="7"/>
      <c r="B36" s="72" t="s">
        <v>26</v>
      </c>
      <c r="C36" s="81">
        <f t="shared" ref="C36:AG36" si="46">SUM(C32:C35)</f>
        <v>0</v>
      </c>
      <c r="D36" s="76">
        <f t="shared" si="46"/>
        <v>0</v>
      </c>
      <c r="E36" s="77">
        <f t="shared" si="46"/>
        <v>0</v>
      </c>
      <c r="F36" s="83">
        <f t="shared" si="46"/>
        <v>0</v>
      </c>
      <c r="G36" s="73">
        <f t="shared" si="46"/>
        <v>0</v>
      </c>
      <c r="H36" s="77">
        <f t="shared" si="46"/>
        <v>0</v>
      </c>
      <c r="I36" s="83">
        <f t="shared" si="46"/>
        <v>1877000</v>
      </c>
      <c r="J36" s="83">
        <f t="shared" si="46"/>
        <v>312000</v>
      </c>
      <c r="K36" s="83">
        <f t="shared" si="46"/>
        <v>2189000</v>
      </c>
      <c r="L36" s="73">
        <f t="shared" si="46"/>
        <v>372746.50496936869</v>
      </c>
      <c r="M36" s="76">
        <f t="shared" si="46"/>
        <v>738787.49676966295</v>
      </c>
      <c r="N36" s="76">
        <f t="shared" si="46"/>
        <v>1083325.9982609898</v>
      </c>
      <c r="O36" s="77">
        <f t="shared" si="46"/>
        <v>2194860.0000000224</v>
      </c>
      <c r="P36" s="73">
        <f t="shared" si="46"/>
        <v>3273037</v>
      </c>
      <c r="Q36" s="76">
        <f t="shared" si="46"/>
        <v>85831</v>
      </c>
      <c r="R36" s="77">
        <f t="shared" si="46"/>
        <v>3358868</v>
      </c>
      <c r="S36" s="83">
        <f t="shared" si="46"/>
        <v>5553728.0000000224</v>
      </c>
      <c r="T36" s="73">
        <f t="shared" si="46"/>
        <v>3140764.0000000093</v>
      </c>
      <c r="U36" s="77">
        <f t="shared" si="46"/>
        <v>22540527.124999974</v>
      </c>
      <c r="V36" s="83">
        <f t="shared" si="46"/>
        <v>25681291.124999985</v>
      </c>
      <c r="W36" s="83">
        <f t="shared" si="46"/>
        <v>1110910.0000000086</v>
      </c>
      <c r="X36" s="73">
        <f t="shared" si="46"/>
        <v>122531.99999999968</v>
      </c>
      <c r="Y36" s="76">
        <f t="shared" si="46"/>
        <v>26520</v>
      </c>
      <c r="Z36" s="77">
        <f t="shared" si="46"/>
        <v>149051.99999999968</v>
      </c>
      <c r="AA36" s="73">
        <f t="shared" si="46"/>
        <v>24670</v>
      </c>
      <c r="AB36" s="76">
        <f t="shared" si="46"/>
        <v>0</v>
      </c>
      <c r="AC36" s="76">
        <f t="shared" si="46"/>
        <v>184269.99999999968</v>
      </c>
      <c r="AD36" s="76">
        <f t="shared" si="46"/>
        <v>2272724</v>
      </c>
      <c r="AE36" s="76">
        <f t="shared" si="46"/>
        <v>17464</v>
      </c>
      <c r="AF36" s="77">
        <f t="shared" si="46"/>
        <v>0</v>
      </c>
      <c r="AG36" s="83">
        <f t="shared" si="46"/>
        <v>2648179.9999999995</v>
      </c>
      <c r="AH36" s="23"/>
    </row>
    <row r="37" spans="1:34" thickBot="1">
      <c r="A37" s="5"/>
      <c r="B37" s="78" t="s">
        <v>55</v>
      </c>
      <c r="C37" s="52">
        <f t="shared" ref="C37:AG37" si="47">C16+C26+C31+C36</f>
        <v>223518217.4787735</v>
      </c>
      <c r="D37" s="53">
        <f t="shared" si="47"/>
        <v>121283890.64141451</v>
      </c>
      <c r="E37" s="55">
        <f t="shared" si="47"/>
        <v>3723891.8798113158</v>
      </c>
      <c r="F37" s="84">
        <f>F16+F26+F31+F36</f>
        <v>348525999.9999994</v>
      </c>
      <c r="G37" s="54">
        <f t="shared" si="47"/>
        <v>0</v>
      </c>
      <c r="H37" s="55">
        <f t="shared" si="47"/>
        <v>347013000.0000003</v>
      </c>
      <c r="I37" s="84">
        <f t="shared" si="47"/>
        <v>6210999.9999999981</v>
      </c>
      <c r="J37" s="84">
        <f t="shared" si="47"/>
        <v>4322000</v>
      </c>
      <c r="K37" s="84">
        <f t="shared" si="47"/>
        <v>706071999.99999964</v>
      </c>
      <c r="L37" s="54">
        <f t="shared" si="47"/>
        <v>32309702.43176664</v>
      </c>
      <c r="M37" s="53">
        <f t="shared" si="47"/>
        <v>16746264.36933079</v>
      </c>
      <c r="N37" s="53">
        <f t="shared" si="47"/>
        <v>45498633.198902443</v>
      </c>
      <c r="O37" s="55">
        <f t="shared" si="47"/>
        <v>94554599.999999881</v>
      </c>
      <c r="P37" s="54">
        <f t="shared" si="47"/>
        <v>13823179.999999996</v>
      </c>
      <c r="Q37" s="53">
        <f t="shared" si="47"/>
        <v>843240</v>
      </c>
      <c r="R37" s="55">
        <f t="shared" si="47"/>
        <v>14666419.999999996</v>
      </c>
      <c r="S37" s="84">
        <f t="shared" si="47"/>
        <v>109221019.99999988</v>
      </c>
      <c r="T37" s="54">
        <f t="shared" si="47"/>
        <v>149593860</v>
      </c>
      <c r="U37" s="55">
        <f t="shared" si="47"/>
        <v>90146659.999999985</v>
      </c>
      <c r="V37" s="84">
        <f t="shared" si="47"/>
        <v>239740520</v>
      </c>
      <c r="W37" s="84">
        <f t="shared" si="47"/>
        <v>6194440.0000000121</v>
      </c>
      <c r="X37" s="54">
        <f t="shared" si="47"/>
        <v>894209.99999999965</v>
      </c>
      <c r="Y37" s="53">
        <f t="shared" si="47"/>
        <v>478930.00000000012</v>
      </c>
      <c r="Z37" s="55">
        <f t="shared" si="47"/>
        <v>1373139.9999999998</v>
      </c>
      <c r="AA37" s="54">
        <f t="shared" si="47"/>
        <v>201600</v>
      </c>
      <c r="AB37" s="53">
        <f t="shared" si="47"/>
        <v>505080</v>
      </c>
      <c r="AC37" s="53">
        <f t="shared" si="47"/>
        <v>1533800.0000000012</v>
      </c>
      <c r="AD37" s="53">
        <f t="shared" si="47"/>
        <v>9954530.0000000037</v>
      </c>
      <c r="AE37" s="53">
        <f t="shared" si="47"/>
        <v>130310</v>
      </c>
      <c r="AF37" s="55">
        <f t="shared" si="47"/>
        <v>270000</v>
      </c>
      <c r="AG37" s="84">
        <f t="shared" si="47"/>
        <v>13968460.000000004</v>
      </c>
      <c r="AH37" s="23"/>
    </row>
    <row r="38" spans="1:34" s="11" customFormat="1" ht="11.25">
      <c r="A38" s="9"/>
      <c r="B38" s="5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23"/>
    </row>
    <row r="39" spans="1:34" s="11" customFormat="1" thickBot="1">
      <c r="A39" s="9"/>
      <c r="B39" s="5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23"/>
    </row>
    <row r="40" spans="1:34" s="4" customFormat="1" ht="18">
      <c r="A40" s="3"/>
      <c r="B40" s="138" t="s">
        <v>22</v>
      </c>
      <c r="C40" s="141" t="s">
        <v>53</v>
      </c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3"/>
      <c r="AH40" s="35"/>
    </row>
    <row r="41" spans="1:34" s="4" customFormat="1" ht="18">
      <c r="A41" s="3"/>
      <c r="B41" s="139"/>
      <c r="C41" s="168" t="s">
        <v>0</v>
      </c>
      <c r="D41" s="169"/>
      <c r="E41" s="169"/>
      <c r="F41" s="169"/>
      <c r="G41" s="169"/>
      <c r="H41" s="169"/>
      <c r="I41" s="169"/>
      <c r="J41" s="169"/>
      <c r="K41" s="169"/>
      <c r="L41" s="172" t="s">
        <v>27</v>
      </c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3"/>
      <c r="AH41" s="35"/>
    </row>
    <row r="42" spans="1:34" s="2" customFormat="1" ht="28.5" thickBot="1">
      <c r="A42" s="1"/>
      <c r="B42" s="139"/>
      <c r="C42" s="170"/>
      <c r="D42" s="171"/>
      <c r="E42" s="171"/>
      <c r="F42" s="171"/>
      <c r="G42" s="171"/>
      <c r="H42" s="171"/>
      <c r="I42" s="171"/>
      <c r="J42" s="171"/>
      <c r="K42" s="171"/>
      <c r="L42" s="145" t="s">
        <v>28</v>
      </c>
      <c r="M42" s="145"/>
      <c r="N42" s="145"/>
      <c r="O42" s="145"/>
      <c r="P42" s="145"/>
      <c r="Q42" s="145"/>
      <c r="R42" s="145"/>
      <c r="S42" s="145"/>
      <c r="T42" s="146" t="s">
        <v>29</v>
      </c>
      <c r="U42" s="146"/>
      <c r="V42" s="146"/>
      <c r="W42" s="112" t="s">
        <v>30</v>
      </c>
      <c r="X42" s="145" t="s">
        <v>31</v>
      </c>
      <c r="Y42" s="145"/>
      <c r="Z42" s="145"/>
      <c r="AA42" s="145"/>
      <c r="AB42" s="145"/>
      <c r="AC42" s="145"/>
      <c r="AD42" s="145"/>
      <c r="AE42" s="145"/>
      <c r="AF42" s="145"/>
      <c r="AG42" s="147"/>
      <c r="AH42" s="36"/>
    </row>
    <row r="43" spans="1:34" s="2" customFormat="1" ht="12" customHeight="1" thickBot="1">
      <c r="A43" s="1"/>
      <c r="B43" s="139"/>
      <c r="C43" s="148" t="s">
        <v>4</v>
      </c>
      <c r="D43" s="149"/>
      <c r="E43" s="149"/>
      <c r="F43" s="174"/>
      <c r="G43" s="175" t="s">
        <v>51</v>
      </c>
      <c r="H43" s="177" t="s">
        <v>38</v>
      </c>
      <c r="I43" s="179" t="s">
        <v>52</v>
      </c>
      <c r="J43" s="181" t="s">
        <v>47</v>
      </c>
      <c r="K43" s="160" t="s">
        <v>32</v>
      </c>
      <c r="L43" s="175" t="s">
        <v>5</v>
      </c>
      <c r="M43" s="159"/>
      <c r="N43" s="159"/>
      <c r="O43" s="174"/>
      <c r="P43" s="175" t="s">
        <v>6</v>
      </c>
      <c r="Q43" s="159"/>
      <c r="R43" s="174"/>
      <c r="S43" s="160" t="s">
        <v>33</v>
      </c>
      <c r="T43" s="162" t="s">
        <v>7</v>
      </c>
      <c r="U43" s="164" t="s">
        <v>8</v>
      </c>
      <c r="V43" s="160" t="s">
        <v>34</v>
      </c>
      <c r="W43" s="160" t="s">
        <v>36</v>
      </c>
      <c r="X43" s="166" t="s">
        <v>39</v>
      </c>
      <c r="Y43" s="136"/>
      <c r="Z43" s="167"/>
      <c r="AA43" s="162" t="s">
        <v>43</v>
      </c>
      <c r="AB43" s="129" t="s">
        <v>44</v>
      </c>
      <c r="AC43" s="129" t="s">
        <v>45</v>
      </c>
      <c r="AD43" s="129" t="s">
        <v>40</v>
      </c>
      <c r="AE43" s="129" t="s">
        <v>42</v>
      </c>
      <c r="AF43" s="164" t="s">
        <v>41</v>
      </c>
      <c r="AG43" s="160" t="s">
        <v>35</v>
      </c>
      <c r="AH43" s="36"/>
    </row>
    <row r="44" spans="1:34" s="2" customFormat="1" ht="57" customHeight="1" thickBot="1">
      <c r="A44" s="1"/>
      <c r="B44" s="140"/>
      <c r="C44" s="103" t="s">
        <v>9</v>
      </c>
      <c r="D44" s="104" t="s">
        <v>48</v>
      </c>
      <c r="E44" s="105" t="s">
        <v>46</v>
      </c>
      <c r="F44" s="102" t="s">
        <v>10</v>
      </c>
      <c r="G44" s="176"/>
      <c r="H44" s="178"/>
      <c r="I44" s="180"/>
      <c r="J44" s="182"/>
      <c r="K44" s="161"/>
      <c r="L44" s="109" t="s">
        <v>11</v>
      </c>
      <c r="M44" s="94" t="s">
        <v>12</v>
      </c>
      <c r="N44" s="94" t="s">
        <v>13</v>
      </c>
      <c r="O44" s="98" t="s">
        <v>14</v>
      </c>
      <c r="P44" s="110" t="s">
        <v>15</v>
      </c>
      <c r="Q44" s="95" t="s">
        <v>16</v>
      </c>
      <c r="R44" s="98" t="s">
        <v>17</v>
      </c>
      <c r="S44" s="161"/>
      <c r="T44" s="163"/>
      <c r="U44" s="165"/>
      <c r="V44" s="161"/>
      <c r="W44" s="161"/>
      <c r="X44" s="111" t="s">
        <v>19</v>
      </c>
      <c r="Y44" s="96" t="s">
        <v>18</v>
      </c>
      <c r="Z44" s="98" t="s">
        <v>20</v>
      </c>
      <c r="AA44" s="163"/>
      <c r="AB44" s="130"/>
      <c r="AC44" s="130"/>
      <c r="AD44" s="130"/>
      <c r="AE44" s="130"/>
      <c r="AF44" s="165"/>
      <c r="AG44" s="161"/>
      <c r="AH44" s="36"/>
    </row>
    <row r="45" spans="1:34" s="2" customFormat="1" ht="14.25" customHeight="1">
      <c r="A45" s="1"/>
      <c r="B45" s="97" t="s">
        <v>69</v>
      </c>
      <c r="C45" s="99">
        <v>0</v>
      </c>
      <c r="D45" s="16">
        <v>0</v>
      </c>
      <c r="E45" s="17">
        <v>0</v>
      </c>
      <c r="F45" s="46">
        <f>C45+D45+E45</f>
        <v>0</v>
      </c>
      <c r="G45" s="57">
        <v>0</v>
      </c>
      <c r="H45" s="17">
        <v>83496600</v>
      </c>
      <c r="I45" s="46">
        <v>0</v>
      </c>
      <c r="J45" s="46">
        <v>0</v>
      </c>
      <c r="K45" s="46">
        <f t="shared" ref="K45:K48" si="48">F45+G45+I45+J45</f>
        <v>0</v>
      </c>
      <c r="L45" s="57">
        <v>0</v>
      </c>
      <c r="M45" s="16">
        <v>0</v>
      </c>
      <c r="N45" s="16">
        <v>0</v>
      </c>
      <c r="O45" s="17">
        <f t="shared" ref="O45:O60" si="49">L45+M45+N45</f>
        <v>0</v>
      </c>
      <c r="P45" s="57">
        <v>46392.940000000017</v>
      </c>
      <c r="Q45" s="16">
        <v>15850.000000000002</v>
      </c>
      <c r="R45" s="17">
        <f t="shared" ref="R45:R60" si="50">SUM(P45:Q45)</f>
        <v>62242.940000000017</v>
      </c>
      <c r="S45" s="46">
        <f>O45+R45</f>
        <v>62242.940000000017</v>
      </c>
      <c r="T45" s="57">
        <v>5090509.419999999</v>
      </c>
      <c r="U45" s="17">
        <v>15448.249999999995</v>
      </c>
      <c r="V45" s="46">
        <f>SUM(T45:U45)</f>
        <v>5105957.669999999</v>
      </c>
      <c r="W45" s="46">
        <v>0</v>
      </c>
      <c r="X45" s="57">
        <v>19166.54</v>
      </c>
      <c r="Y45" s="16">
        <v>35991.67</v>
      </c>
      <c r="Z45" s="17">
        <f>X45+Y45</f>
        <v>55158.21</v>
      </c>
      <c r="AA45" s="57">
        <v>3838.4200000000005</v>
      </c>
      <c r="AB45" s="16">
        <v>0</v>
      </c>
      <c r="AC45" s="16">
        <v>0</v>
      </c>
      <c r="AD45" s="16">
        <v>0</v>
      </c>
      <c r="AE45" s="16">
        <v>0</v>
      </c>
      <c r="AF45" s="17">
        <v>0</v>
      </c>
      <c r="AG45" s="46">
        <f>Z45+AA45+AB45+AC45+AD45+AE45+AF45</f>
        <v>58996.63</v>
      </c>
      <c r="AH45" s="36"/>
    </row>
    <row r="46" spans="1:34" s="8" customFormat="1" ht="11.25">
      <c r="A46" s="7"/>
      <c r="B46" s="34" t="s">
        <v>57</v>
      </c>
      <c r="C46" s="69">
        <v>32073485.409999996</v>
      </c>
      <c r="D46" s="18">
        <v>18112606.409999996</v>
      </c>
      <c r="E46" s="19">
        <v>563887.1100000001</v>
      </c>
      <c r="F46" s="45">
        <f>C46+D46+E46</f>
        <v>50749978.929999992</v>
      </c>
      <c r="G46" s="58">
        <f>875973.02+38248095.94</f>
        <v>39124068.960000001</v>
      </c>
      <c r="H46" s="89">
        <v>33219971.259999998</v>
      </c>
      <c r="I46" s="45">
        <v>151593.6399999999</v>
      </c>
      <c r="J46" s="45">
        <v>450716.94000000035</v>
      </c>
      <c r="K46" s="45">
        <f>F46+G46+I46+J46</f>
        <v>90476358.469999984</v>
      </c>
      <c r="L46" s="58">
        <v>4418027.799999998</v>
      </c>
      <c r="M46" s="18">
        <v>2268822.4700000002</v>
      </c>
      <c r="N46" s="18">
        <v>6192929.7199999969</v>
      </c>
      <c r="O46" s="19">
        <f t="shared" si="49"/>
        <v>12879779.989999995</v>
      </c>
      <c r="P46" s="58">
        <v>1183667.98</v>
      </c>
      <c r="Q46" s="18">
        <v>80700</v>
      </c>
      <c r="R46" s="19">
        <f t="shared" si="50"/>
        <v>1264367.98</v>
      </c>
      <c r="S46" s="45">
        <f>O46+R46</f>
        <v>14144147.969999995</v>
      </c>
      <c r="T46" s="58">
        <v>20075744.880000006</v>
      </c>
      <c r="U46" s="19">
        <v>4962838.8399999989</v>
      </c>
      <c r="V46" s="45">
        <f>SUM(T46:U46)</f>
        <v>25038583.720000006</v>
      </c>
      <c r="W46" s="45">
        <v>716720.2</v>
      </c>
      <c r="X46" s="58">
        <v>75631.140000000014</v>
      </c>
      <c r="Y46" s="18">
        <v>26268.05</v>
      </c>
      <c r="Z46" s="19">
        <f t="shared" ref="Z46:Z48" si="51">X46+Y46</f>
        <v>101899.19000000002</v>
      </c>
      <c r="AA46" s="58">
        <v>19344.59</v>
      </c>
      <c r="AB46" s="18">
        <v>21947.49</v>
      </c>
      <c r="AC46" s="18">
        <v>122953.34999999999</v>
      </c>
      <c r="AD46" s="18">
        <v>549169.06000000006</v>
      </c>
      <c r="AE46" s="18">
        <v>18954.66</v>
      </c>
      <c r="AF46" s="19">
        <v>0</v>
      </c>
      <c r="AG46" s="45">
        <f>Z46+AA46+AB46+AC46+AD46+AE46+AF46</f>
        <v>834268.34000000008</v>
      </c>
      <c r="AH46" s="23"/>
    </row>
    <row r="47" spans="1:34" s="8" customFormat="1" ht="11.25">
      <c r="A47" s="7"/>
      <c r="B47" s="34" t="s">
        <v>58</v>
      </c>
      <c r="C47" s="69">
        <v>31329207.429999989</v>
      </c>
      <c r="D47" s="18">
        <v>15932812.309999999</v>
      </c>
      <c r="E47" s="19">
        <v>545562.31000000006</v>
      </c>
      <c r="F47" s="45">
        <f t="shared" ref="F47:F51" si="52">C47+D47+E47</f>
        <v>47807582.04999999</v>
      </c>
      <c r="G47" s="58">
        <v>17898138.290000007</v>
      </c>
      <c r="H47" s="89">
        <v>26763561.350000001</v>
      </c>
      <c r="I47" s="45">
        <v>187639.26999999993</v>
      </c>
      <c r="J47" s="45">
        <v>435930.5700000003</v>
      </c>
      <c r="K47" s="45">
        <f t="shared" si="48"/>
        <v>66329290.18</v>
      </c>
      <c r="L47" s="58">
        <v>4230583.209999999</v>
      </c>
      <c r="M47" s="18">
        <v>2032590.9100000004</v>
      </c>
      <c r="N47" s="18">
        <v>5953035.1799999969</v>
      </c>
      <c r="O47" s="19">
        <f t="shared" si="49"/>
        <v>12216209.299999997</v>
      </c>
      <c r="P47" s="58">
        <v>1096296.8</v>
      </c>
      <c r="Q47" s="18">
        <v>68160</v>
      </c>
      <c r="R47" s="19">
        <f t="shared" si="50"/>
        <v>1164456.8</v>
      </c>
      <c r="S47" s="45">
        <f>O47+R47</f>
        <v>13380666.099999998</v>
      </c>
      <c r="T47" s="58">
        <v>18648099.930000011</v>
      </c>
      <c r="U47" s="19">
        <v>4688499.6999999983</v>
      </c>
      <c r="V47" s="45">
        <f>SUM(T47:U47)</f>
        <v>23336599.63000001</v>
      </c>
      <c r="W47" s="45">
        <v>663573.14000000036</v>
      </c>
      <c r="X47" s="58">
        <v>85799.84</v>
      </c>
      <c r="Y47" s="18">
        <v>87913.800000000017</v>
      </c>
      <c r="Z47" s="19">
        <f t="shared" si="51"/>
        <v>173713.64</v>
      </c>
      <c r="AA47" s="58">
        <v>27965.550000000003</v>
      </c>
      <c r="AB47" s="18">
        <v>21947.49</v>
      </c>
      <c r="AC47" s="18">
        <v>131205.91</v>
      </c>
      <c r="AD47" s="18">
        <v>549169.06000000006</v>
      </c>
      <c r="AE47" s="18">
        <v>8135.99</v>
      </c>
      <c r="AF47" s="19">
        <v>0</v>
      </c>
      <c r="AG47" s="45">
        <f>Z47+AA47+AB47+AC47+AD47+AE47+AF47</f>
        <v>912137.64</v>
      </c>
      <c r="AH47" s="23"/>
    </row>
    <row r="48" spans="1:34" s="8" customFormat="1" thickBot="1">
      <c r="A48" s="7"/>
      <c r="B48" s="43" t="s">
        <v>59</v>
      </c>
      <c r="C48" s="100">
        <f>33903715.93+30751.77</f>
        <v>33934467.700000003</v>
      </c>
      <c r="D48" s="12">
        <v>17904698.219999991</v>
      </c>
      <c r="E48" s="29">
        <v>590982.90000000014</v>
      </c>
      <c r="F48" s="47">
        <f t="shared" si="52"/>
        <v>52430148.819999993</v>
      </c>
      <c r="G48" s="59">
        <v>35737926.790000089</v>
      </c>
      <c r="H48" s="106">
        <v>32667344.540000007</v>
      </c>
      <c r="I48" s="47">
        <v>226430.43999999974</v>
      </c>
      <c r="J48" s="47">
        <v>472428.09999999951</v>
      </c>
      <c r="K48" s="47">
        <f t="shared" si="48"/>
        <v>88866934.150000066</v>
      </c>
      <c r="L48" s="59">
        <v>4861393.9500000011</v>
      </c>
      <c r="M48" s="12">
        <v>2417524.92</v>
      </c>
      <c r="N48" s="12">
        <v>6763905.54</v>
      </c>
      <c r="O48" s="29">
        <f>L48+M48+N48</f>
        <v>14042824.41</v>
      </c>
      <c r="P48" s="59">
        <v>1268195.3999999999</v>
      </c>
      <c r="Q48" s="12">
        <v>87120</v>
      </c>
      <c r="R48" s="29">
        <f t="shared" si="50"/>
        <v>1355315.4</v>
      </c>
      <c r="S48" s="47">
        <f>O48+R48</f>
        <v>15398139.810000001</v>
      </c>
      <c r="T48" s="59">
        <v>20900495.739999998</v>
      </c>
      <c r="U48" s="29">
        <v>5616592.3599999994</v>
      </c>
      <c r="V48" s="47">
        <f>SUM(T48:U48)</f>
        <v>26517088.099999998</v>
      </c>
      <c r="W48" s="47">
        <v>707706.90999999968</v>
      </c>
      <c r="X48" s="59">
        <v>143477.93000000002</v>
      </c>
      <c r="Y48" s="12">
        <v>60135.080000000009</v>
      </c>
      <c r="Z48" s="29">
        <f t="shared" si="51"/>
        <v>203613.01000000004</v>
      </c>
      <c r="AA48" s="59">
        <v>17662.420000000002</v>
      </c>
      <c r="AB48" s="12">
        <v>43894.98</v>
      </c>
      <c r="AC48" s="12">
        <v>234155.43</v>
      </c>
      <c r="AD48" s="12">
        <v>563969.34</v>
      </c>
      <c r="AE48" s="12">
        <v>3139.57</v>
      </c>
      <c r="AF48" s="29">
        <v>0</v>
      </c>
      <c r="AG48" s="47">
        <f>Z48+AA48+AB48+AC48+AD48+AE48+AF48</f>
        <v>1066434.75</v>
      </c>
      <c r="AH48" s="23"/>
    </row>
    <row r="49" spans="1:34" s="8" customFormat="1" thickBot="1">
      <c r="A49" s="7"/>
      <c r="B49" s="28" t="s">
        <v>23</v>
      </c>
      <c r="C49" s="101">
        <f>SUM(C45:C48)</f>
        <v>97337160.539999992</v>
      </c>
      <c r="D49" s="20">
        <f t="shared" ref="D49:AF49" si="53">SUM(D45:D48)</f>
        <v>51950116.93999999</v>
      </c>
      <c r="E49" s="33">
        <f t="shared" si="53"/>
        <v>1700432.3200000003</v>
      </c>
      <c r="F49" s="48">
        <f t="shared" si="53"/>
        <v>150987709.79999998</v>
      </c>
      <c r="G49" s="56">
        <f t="shared" si="53"/>
        <v>92760134.040000096</v>
      </c>
      <c r="H49" s="33">
        <f>SUM(H45:H48)</f>
        <v>176147477.14999998</v>
      </c>
      <c r="I49" s="48">
        <f t="shared" si="53"/>
        <v>565663.34999999951</v>
      </c>
      <c r="J49" s="48">
        <f t="shared" si="53"/>
        <v>1359075.6100000003</v>
      </c>
      <c r="K49" s="48">
        <f t="shared" si="53"/>
        <v>245672582.80000004</v>
      </c>
      <c r="L49" s="56">
        <f t="shared" si="53"/>
        <v>13510004.959999999</v>
      </c>
      <c r="M49" s="20">
        <f t="shared" si="53"/>
        <v>6718938.3000000007</v>
      </c>
      <c r="N49" s="20">
        <f t="shared" si="53"/>
        <v>18909870.439999994</v>
      </c>
      <c r="O49" s="33">
        <f t="shared" si="53"/>
        <v>39138813.699999988</v>
      </c>
      <c r="P49" s="56">
        <f t="shared" si="53"/>
        <v>3594553.1199999996</v>
      </c>
      <c r="Q49" s="20">
        <f t="shared" si="53"/>
        <v>251830</v>
      </c>
      <c r="R49" s="33">
        <f t="shared" si="53"/>
        <v>3846383.1199999996</v>
      </c>
      <c r="S49" s="48">
        <f t="shared" si="53"/>
        <v>42985196.819999993</v>
      </c>
      <c r="T49" s="56">
        <f t="shared" si="53"/>
        <v>64714849.970000014</v>
      </c>
      <c r="U49" s="33">
        <f t="shared" si="53"/>
        <v>15283379.149999997</v>
      </c>
      <c r="V49" s="48">
        <f t="shared" si="53"/>
        <v>79998229.120000005</v>
      </c>
      <c r="W49" s="48">
        <f t="shared" si="53"/>
        <v>2088000.25</v>
      </c>
      <c r="X49" s="56">
        <f t="shared" si="53"/>
        <v>324075.45000000007</v>
      </c>
      <c r="Y49" s="20">
        <f>SUM(Y46:Y48)</f>
        <v>174316.93000000002</v>
      </c>
      <c r="Z49" s="33">
        <f t="shared" si="53"/>
        <v>534384.05000000005</v>
      </c>
      <c r="AA49" s="56">
        <f t="shared" si="53"/>
        <v>68810.98000000001</v>
      </c>
      <c r="AB49" s="20">
        <f t="shared" si="53"/>
        <v>87789.96</v>
      </c>
      <c r="AC49" s="20">
        <f t="shared" si="53"/>
        <v>488314.69</v>
      </c>
      <c r="AD49" s="20">
        <f t="shared" si="53"/>
        <v>1662307.46</v>
      </c>
      <c r="AE49" s="20">
        <f t="shared" si="53"/>
        <v>30230.22</v>
      </c>
      <c r="AF49" s="33">
        <f t="shared" si="53"/>
        <v>0</v>
      </c>
      <c r="AG49" s="48">
        <f>SUM(AG45:AG48)</f>
        <v>2871837.3600000003</v>
      </c>
      <c r="AH49" s="23"/>
    </row>
    <row r="50" spans="1:34" s="14" customFormat="1" ht="11.25">
      <c r="A50" s="13"/>
      <c r="B50" s="62" t="s">
        <v>60</v>
      </c>
      <c r="C50" s="99">
        <v>31048590.170000002</v>
      </c>
      <c r="D50" s="16">
        <v>16588157.360000007</v>
      </c>
      <c r="E50" s="17">
        <v>563556.30999999959</v>
      </c>
      <c r="F50" s="46">
        <f t="shared" si="52"/>
        <v>48200303.840000011</v>
      </c>
      <c r="G50" s="57">
        <v>17337734.969999913</v>
      </c>
      <c r="H50" s="107">
        <v>34722178.379999995</v>
      </c>
      <c r="I50" s="46">
        <v>196719.55999999982</v>
      </c>
      <c r="J50" s="46">
        <v>450325.9</v>
      </c>
      <c r="K50" s="46">
        <f t="shared" ref="K50:K52" si="54">F50+G50+I50+J50</f>
        <v>66185084.269999929</v>
      </c>
      <c r="L50" s="57">
        <v>4372964.9899999984</v>
      </c>
      <c r="M50" s="16">
        <v>2083510.8799999997</v>
      </c>
      <c r="N50" s="16">
        <v>5877929.21</v>
      </c>
      <c r="O50" s="17">
        <f t="shared" si="49"/>
        <v>12334405.079999998</v>
      </c>
      <c r="P50" s="57">
        <v>1096717.8</v>
      </c>
      <c r="Q50" s="16">
        <v>70080</v>
      </c>
      <c r="R50" s="17">
        <f t="shared" si="50"/>
        <v>1166797.8</v>
      </c>
      <c r="S50" s="46">
        <f>O50+R50</f>
        <v>13501202.879999999</v>
      </c>
      <c r="T50" s="57">
        <v>20679302.079999998</v>
      </c>
      <c r="U50" s="17">
        <v>5519950.4499999974</v>
      </c>
      <c r="V50" s="46">
        <f>SUM(T50:U50)</f>
        <v>26199252.529999994</v>
      </c>
      <c r="W50" s="46">
        <v>683270.66999999993</v>
      </c>
      <c r="X50" s="57">
        <v>84504.010000000009</v>
      </c>
      <c r="Y50" s="16">
        <v>32198.590000000004</v>
      </c>
      <c r="Z50" s="17">
        <f t="shared" ref="Z50:Z60" si="55">X50+Y50</f>
        <v>116702.6</v>
      </c>
      <c r="AA50" s="57">
        <v>27334.71000000001</v>
      </c>
      <c r="AB50" s="16">
        <v>43894.98</v>
      </c>
      <c r="AC50" s="16">
        <v>186522.81000000003</v>
      </c>
      <c r="AD50" s="16">
        <v>489755.39</v>
      </c>
      <c r="AE50" s="16">
        <v>22935.590000000004</v>
      </c>
      <c r="AF50" s="17">
        <v>0</v>
      </c>
      <c r="AG50" s="46">
        <f>Z50+AA50+AB50+AC50+AD50+AE50+AF50</f>
        <v>887146.08000000007</v>
      </c>
      <c r="AH50" s="37"/>
    </row>
    <row r="51" spans="1:34" s="14" customFormat="1" ht="11.25">
      <c r="A51" s="13"/>
      <c r="B51" s="34" t="s">
        <v>61</v>
      </c>
      <c r="C51" s="69">
        <v>32400350.449999992</v>
      </c>
      <c r="D51" s="18">
        <v>17368659.289999992</v>
      </c>
      <c r="E51" s="19">
        <v>596523.63999999978</v>
      </c>
      <c r="F51" s="45">
        <f t="shared" si="52"/>
        <v>50365533.37999998</v>
      </c>
      <c r="G51" s="58">
        <v>27226657.760000002</v>
      </c>
      <c r="H51" s="89">
        <v>32449402.419999998</v>
      </c>
      <c r="I51" s="45">
        <v>230377.83999999982</v>
      </c>
      <c r="J51" s="45">
        <v>476757.1599999998</v>
      </c>
      <c r="K51" s="45">
        <f t="shared" si="54"/>
        <v>78299326.139999986</v>
      </c>
      <c r="L51" s="58">
        <v>4732191.96</v>
      </c>
      <c r="M51" s="18">
        <v>2237489.7600000007</v>
      </c>
      <c r="N51" s="18">
        <v>6391008.4300000044</v>
      </c>
      <c r="O51" s="19">
        <f t="shared" si="49"/>
        <v>13360690.150000006</v>
      </c>
      <c r="P51" s="58">
        <v>1177319.7999999998</v>
      </c>
      <c r="Q51" s="18">
        <v>77940</v>
      </c>
      <c r="R51" s="19">
        <f t="shared" si="50"/>
        <v>1255259.7999999998</v>
      </c>
      <c r="S51" s="45">
        <f>O51+R51</f>
        <v>14615949.950000007</v>
      </c>
      <c r="T51" s="58">
        <v>21908395.939999998</v>
      </c>
      <c r="U51" s="19">
        <v>6219454.7099999981</v>
      </c>
      <c r="V51" s="45">
        <f>SUM(T51:U51)</f>
        <v>28127850.649999995</v>
      </c>
      <c r="W51" s="45">
        <v>787089.64000000013</v>
      </c>
      <c r="X51" s="58">
        <v>100555.41999999998</v>
      </c>
      <c r="Y51" s="18">
        <v>40499.96</v>
      </c>
      <c r="Z51" s="19">
        <f t="shared" si="55"/>
        <v>141055.37999999998</v>
      </c>
      <c r="AA51" s="58">
        <v>24180.740000000005</v>
      </c>
      <c r="AB51" s="18">
        <v>65842.47</v>
      </c>
      <c r="AC51" s="18">
        <v>239537.21999999997</v>
      </c>
      <c r="AD51" s="18">
        <v>682725.83</v>
      </c>
      <c r="AE51" s="18">
        <v>16209.17</v>
      </c>
      <c r="AF51" s="19">
        <v>0</v>
      </c>
      <c r="AG51" s="45">
        <f>Z51+AA51+AB51+AC51+AD51+AE51+AF51</f>
        <v>1169550.8099999998</v>
      </c>
      <c r="AH51" s="37"/>
    </row>
    <row r="52" spans="1:34" s="14" customFormat="1" thickBot="1">
      <c r="A52" s="13"/>
      <c r="B52" s="43" t="s">
        <v>62</v>
      </c>
      <c r="C52" s="100">
        <v>31630565.57</v>
      </c>
      <c r="D52" s="12">
        <v>16967648.090000004</v>
      </c>
      <c r="E52" s="29">
        <v>575149.26000000036</v>
      </c>
      <c r="F52" s="47">
        <f>C52+D52+E52</f>
        <v>49173362.920000002</v>
      </c>
      <c r="G52" s="59">
        <v>87996360.660000011</v>
      </c>
      <c r="H52" s="106">
        <v>32558375.600000005</v>
      </c>
      <c r="I52" s="47">
        <v>235769.61999999979</v>
      </c>
      <c r="J52" s="47">
        <v>459484.59999999986</v>
      </c>
      <c r="K52" s="47">
        <f t="shared" si="54"/>
        <v>137864977.80000001</v>
      </c>
      <c r="L52" s="59">
        <v>4860716.4099999983</v>
      </c>
      <c r="M52" s="12">
        <v>2356432.2599999993</v>
      </c>
      <c r="N52" s="12">
        <v>6629314.1699999971</v>
      </c>
      <c r="O52" s="29">
        <f>L52+M52+N52</f>
        <v>13846462.839999996</v>
      </c>
      <c r="P52" s="59">
        <v>1211656.3999999999</v>
      </c>
      <c r="Q52" s="12">
        <v>82260</v>
      </c>
      <c r="R52" s="29">
        <f t="shared" si="50"/>
        <v>1293916.3999999999</v>
      </c>
      <c r="S52" s="47">
        <f>O52+R52</f>
        <v>15140379.239999996</v>
      </c>
      <c r="T52" s="59">
        <v>20830239.979999997</v>
      </c>
      <c r="U52" s="29">
        <v>6000416.1499999985</v>
      </c>
      <c r="V52" s="47">
        <f>SUM(T52:U52)</f>
        <v>26830656.129999995</v>
      </c>
      <c r="W52" s="47">
        <v>820593.72999999986</v>
      </c>
      <c r="X52" s="59">
        <v>115153.45999999996</v>
      </c>
      <c r="Y52" s="12">
        <v>62849.97</v>
      </c>
      <c r="Z52" s="29">
        <f t="shared" si="55"/>
        <v>178003.42999999996</v>
      </c>
      <c r="AA52" s="59">
        <v>26914.220000000005</v>
      </c>
      <c r="AB52" s="12">
        <v>65842.47</v>
      </c>
      <c r="AC52" s="12">
        <v>214270.53999999998</v>
      </c>
      <c r="AD52" s="12">
        <v>875696.27</v>
      </c>
      <c r="AE52" s="12">
        <v>22767.39</v>
      </c>
      <c r="AF52" s="29">
        <v>54154.11</v>
      </c>
      <c r="AG52" s="47">
        <f>Z52+AA52+AB52+AC52+AD52+AE52+AF52</f>
        <v>1437648.43</v>
      </c>
      <c r="AH52" s="37"/>
    </row>
    <row r="53" spans="1:34" s="8" customFormat="1" thickBot="1">
      <c r="A53" s="7"/>
      <c r="B53" s="28" t="s">
        <v>24</v>
      </c>
      <c r="C53" s="101">
        <f t="shared" ref="C53:S53" si="56">SUM(C50:C52)</f>
        <v>95079506.189999998</v>
      </c>
      <c r="D53" s="20">
        <f t="shared" si="56"/>
        <v>50924464.740000002</v>
      </c>
      <c r="E53" s="33">
        <f t="shared" si="56"/>
        <v>1735229.2099999995</v>
      </c>
      <c r="F53" s="48">
        <f t="shared" si="56"/>
        <v>147739200.13999999</v>
      </c>
      <c r="G53" s="56">
        <f t="shared" si="56"/>
        <v>132560753.38999993</v>
      </c>
      <c r="H53" s="33">
        <f t="shared" si="56"/>
        <v>99729956.400000006</v>
      </c>
      <c r="I53" s="48">
        <f t="shared" si="56"/>
        <v>662867.01999999944</v>
      </c>
      <c r="J53" s="48">
        <f t="shared" si="56"/>
        <v>1386567.6599999997</v>
      </c>
      <c r="K53" s="48">
        <f t="shared" si="56"/>
        <v>282349388.20999992</v>
      </c>
      <c r="L53" s="56">
        <f t="shared" si="56"/>
        <v>13965873.359999998</v>
      </c>
      <c r="M53" s="20">
        <f t="shared" si="56"/>
        <v>6677432.9000000004</v>
      </c>
      <c r="N53" s="20">
        <f t="shared" si="56"/>
        <v>18898251.810000002</v>
      </c>
      <c r="O53" s="33">
        <f t="shared" si="56"/>
        <v>39541558.07</v>
      </c>
      <c r="P53" s="56">
        <f t="shared" si="56"/>
        <v>3485693.9999999995</v>
      </c>
      <c r="Q53" s="20">
        <f t="shared" si="56"/>
        <v>230280</v>
      </c>
      <c r="R53" s="33">
        <f t="shared" si="56"/>
        <v>3715973.9999999995</v>
      </c>
      <c r="S53" s="48">
        <f t="shared" si="56"/>
        <v>43257532.07</v>
      </c>
      <c r="T53" s="56">
        <f>SUM(T50:T52)</f>
        <v>63417937.999999993</v>
      </c>
      <c r="U53" s="33">
        <f>SUM(U50:U52)</f>
        <v>17739821.309999995</v>
      </c>
      <c r="V53" s="48">
        <f>SUM(V50:V52)</f>
        <v>81157759.309999987</v>
      </c>
      <c r="W53" s="48">
        <f>SUM(W50:W52)</f>
        <v>2290954.04</v>
      </c>
      <c r="X53" s="56">
        <f t="shared" ref="X53:AF53" si="57">SUM(X50:X52)</f>
        <v>300212.88999999996</v>
      </c>
      <c r="Y53" s="20">
        <f t="shared" si="57"/>
        <v>135548.52000000002</v>
      </c>
      <c r="Z53" s="33">
        <f t="shared" si="57"/>
        <v>435761.40999999992</v>
      </c>
      <c r="AA53" s="56">
        <f t="shared" si="57"/>
        <v>78429.670000000013</v>
      </c>
      <c r="AB53" s="20">
        <f t="shared" si="57"/>
        <v>175579.92</v>
      </c>
      <c r="AC53" s="20">
        <f t="shared" si="57"/>
        <v>640330.57000000007</v>
      </c>
      <c r="AD53" s="20">
        <f t="shared" si="57"/>
        <v>2048177.49</v>
      </c>
      <c r="AE53" s="20">
        <f t="shared" si="57"/>
        <v>61912.15</v>
      </c>
      <c r="AF53" s="33">
        <f t="shared" si="57"/>
        <v>54154.11</v>
      </c>
      <c r="AG53" s="48">
        <f>SUM(AG50:AG52)</f>
        <v>3494345.32</v>
      </c>
      <c r="AH53" s="23"/>
    </row>
    <row r="54" spans="1:34" s="8" customFormat="1" ht="11.25">
      <c r="A54" s="7"/>
      <c r="B54" s="62" t="s">
        <v>63</v>
      </c>
      <c r="C54" s="99">
        <v>0</v>
      </c>
      <c r="D54" s="16">
        <v>0</v>
      </c>
      <c r="E54" s="17">
        <v>0</v>
      </c>
      <c r="F54" s="46">
        <f t="shared" ref="F54:F60" si="58">C54+D54+E54</f>
        <v>0</v>
      </c>
      <c r="G54" s="57">
        <v>0</v>
      </c>
      <c r="H54" s="107">
        <v>0</v>
      </c>
      <c r="I54" s="46">
        <v>0</v>
      </c>
      <c r="J54" s="46">
        <v>0</v>
      </c>
      <c r="K54" s="46">
        <f>F54+G54+I54+J54</f>
        <v>0</v>
      </c>
      <c r="L54" s="57">
        <v>0</v>
      </c>
      <c r="M54" s="16">
        <v>0</v>
      </c>
      <c r="N54" s="16">
        <v>0</v>
      </c>
      <c r="O54" s="17">
        <f t="shared" si="49"/>
        <v>0</v>
      </c>
      <c r="P54" s="57">
        <v>0</v>
      </c>
      <c r="Q54" s="16">
        <v>0</v>
      </c>
      <c r="R54" s="17">
        <f t="shared" si="50"/>
        <v>0</v>
      </c>
      <c r="S54" s="46">
        <f>O54+R54</f>
        <v>0</v>
      </c>
      <c r="T54" s="57">
        <v>0</v>
      </c>
      <c r="U54" s="17">
        <v>0</v>
      </c>
      <c r="V54" s="46">
        <v>0</v>
      </c>
      <c r="W54" s="46">
        <v>0</v>
      </c>
      <c r="X54" s="57">
        <v>0</v>
      </c>
      <c r="Y54" s="16">
        <v>0</v>
      </c>
      <c r="Z54" s="17">
        <f t="shared" si="55"/>
        <v>0</v>
      </c>
      <c r="AA54" s="57">
        <v>0</v>
      </c>
      <c r="AB54" s="16">
        <v>0</v>
      </c>
      <c r="AC54" s="16">
        <v>0</v>
      </c>
      <c r="AD54" s="16">
        <v>0</v>
      </c>
      <c r="AE54" s="16">
        <v>0</v>
      </c>
      <c r="AF54" s="17">
        <v>0</v>
      </c>
      <c r="AG54" s="46">
        <f>Z54+AA54+AB54+AC54+AD54+AE54+AF54</f>
        <v>0</v>
      </c>
      <c r="AH54" s="23"/>
    </row>
    <row r="55" spans="1:34" s="8" customFormat="1" ht="11.25">
      <c r="A55" s="7"/>
      <c r="B55" s="34" t="s">
        <v>64</v>
      </c>
      <c r="C55" s="69">
        <v>0</v>
      </c>
      <c r="D55" s="18">
        <v>0</v>
      </c>
      <c r="E55" s="19">
        <v>0</v>
      </c>
      <c r="F55" s="45">
        <f t="shared" si="58"/>
        <v>0</v>
      </c>
      <c r="G55" s="58">
        <v>0</v>
      </c>
      <c r="H55" s="89">
        <v>0</v>
      </c>
      <c r="I55" s="45">
        <v>0</v>
      </c>
      <c r="J55" s="45">
        <v>0</v>
      </c>
      <c r="K55" s="45">
        <f t="shared" ref="K55" si="59">F55+G55+I55+J55</f>
        <v>0</v>
      </c>
      <c r="L55" s="58">
        <v>0</v>
      </c>
      <c r="M55" s="18">
        <v>0</v>
      </c>
      <c r="N55" s="18">
        <v>0</v>
      </c>
      <c r="O55" s="19">
        <f t="shared" si="49"/>
        <v>0</v>
      </c>
      <c r="P55" s="58">
        <v>0</v>
      </c>
      <c r="Q55" s="18">
        <v>0</v>
      </c>
      <c r="R55" s="19">
        <f t="shared" si="50"/>
        <v>0</v>
      </c>
      <c r="S55" s="45">
        <f>O55+R55</f>
        <v>0</v>
      </c>
      <c r="T55" s="58">
        <v>0</v>
      </c>
      <c r="U55" s="19">
        <v>0</v>
      </c>
      <c r="V55" s="45">
        <v>0</v>
      </c>
      <c r="W55" s="45">
        <v>0</v>
      </c>
      <c r="X55" s="58">
        <v>0</v>
      </c>
      <c r="Y55" s="18">
        <v>0</v>
      </c>
      <c r="Z55" s="19">
        <f t="shared" si="55"/>
        <v>0</v>
      </c>
      <c r="AA55" s="58">
        <v>0</v>
      </c>
      <c r="AB55" s="18">
        <v>0</v>
      </c>
      <c r="AC55" s="18">
        <v>0</v>
      </c>
      <c r="AD55" s="18">
        <v>0</v>
      </c>
      <c r="AE55" s="18">
        <v>0</v>
      </c>
      <c r="AF55" s="19">
        <v>0</v>
      </c>
      <c r="AG55" s="45">
        <f>Z55+AA55+AB55+AC55+AD55+AE55+AF55</f>
        <v>0</v>
      </c>
      <c r="AH55" s="23"/>
    </row>
    <row r="56" spans="1:34" s="8" customFormat="1" thickBot="1">
      <c r="A56" s="7"/>
      <c r="B56" s="43" t="s">
        <v>65</v>
      </c>
      <c r="C56" s="100">
        <v>0</v>
      </c>
      <c r="D56" s="12">
        <v>0</v>
      </c>
      <c r="E56" s="29">
        <v>0</v>
      </c>
      <c r="F56" s="47">
        <f>C56+D56+E56</f>
        <v>0</v>
      </c>
      <c r="G56" s="59">
        <v>0</v>
      </c>
      <c r="H56" s="106">
        <v>0</v>
      </c>
      <c r="I56" s="47">
        <v>0</v>
      </c>
      <c r="J56" s="47">
        <v>0</v>
      </c>
      <c r="K56" s="47">
        <f>F56+G56+I56+J56</f>
        <v>0</v>
      </c>
      <c r="L56" s="59">
        <v>0</v>
      </c>
      <c r="M56" s="12">
        <v>0</v>
      </c>
      <c r="N56" s="12">
        <v>0</v>
      </c>
      <c r="O56" s="29">
        <f t="shared" si="49"/>
        <v>0</v>
      </c>
      <c r="P56" s="59">
        <v>0</v>
      </c>
      <c r="Q56" s="12">
        <v>0</v>
      </c>
      <c r="R56" s="29">
        <f t="shared" si="50"/>
        <v>0</v>
      </c>
      <c r="S56" s="47">
        <f>O56+R56</f>
        <v>0</v>
      </c>
      <c r="T56" s="59">
        <v>0</v>
      </c>
      <c r="U56" s="29">
        <v>0</v>
      </c>
      <c r="V56" s="47">
        <v>0</v>
      </c>
      <c r="W56" s="47">
        <v>0</v>
      </c>
      <c r="X56" s="59">
        <v>0</v>
      </c>
      <c r="Y56" s="12">
        <v>0</v>
      </c>
      <c r="Z56" s="29">
        <f t="shared" si="55"/>
        <v>0</v>
      </c>
      <c r="AA56" s="59">
        <v>0</v>
      </c>
      <c r="AB56" s="12">
        <v>0</v>
      </c>
      <c r="AC56" s="12">
        <v>0</v>
      </c>
      <c r="AD56" s="12">
        <v>0</v>
      </c>
      <c r="AE56" s="12">
        <v>0</v>
      </c>
      <c r="AF56" s="29">
        <v>0</v>
      </c>
      <c r="AG56" s="47">
        <f t="shared" ref="AG56:AG61" si="60">Z56+AA56+AB56+AC56+AD56+AE56+AF56</f>
        <v>0</v>
      </c>
      <c r="AH56" s="23"/>
    </row>
    <row r="57" spans="1:34" s="8" customFormat="1" thickBot="1">
      <c r="A57" s="7"/>
      <c r="B57" s="28" t="s">
        <v>25</v>
      </c>
      <c r="C57" s="101">
        <f t="shared" ref="C57:J57" si="61">SUM(C54:C56)</f>
        <v>0</v>
      </c>
      <c r="D57" s="20">
        <f t="shared" si="61"/>
        <v>0</v>
      </c>
      <c r="E57" s="33">
        <f t="shared" si="61"/>
        <v>0</v>
      </c>
      <c r="F57" s="48">
        <f>SUM(F54:F56)</f>
        <v>0</v>
      </c>
      <c r="G57" s="56">
        <f t="shared" si="61"/>
        <v>0</v>
      </c>
      <c r="H57" s="108">
        <f t="shared" si="61"/>
        <v>0</v>
      </c>
      <c r="I57" s="48">
        <f t="shared" si="61"/>
        <v>0</v>
      </c>
      <c r="J57" s="48">
        <f t="shared" si="61"/>
        <v>0</v>
      </c>
      <c r="K57" s="51">
        <f>SUM(K54:K56)</f>
        <v>0</v>
      </c>
      <c r="L57" s="56">
        <f>SUM(L54:L56)</f>
        <v>0</v>
      </c>
      <c r="M57" s="20">
        <f t="shared" ref="M57:AG57" si="62">SUM(M54:M56)</f>
        <v>0</v>
      </c>
      <c r="N57" s="20">
        <f t="shared" si="62"/>
        <v>0</v>
      </c>
      <c r="O57" s="33">
        <f t="shared" si="62"/>
        <v>0</v>
      </c>
      <c r="P57" s="56">
        <f t="shared" si="62"/>
        <v>0</v>
      </c>
      <c r="Q57" s="20">
        <f t="shared" si="62"/>
        <v>0</v>
      </c>
      <c r="R57" s="33">
        <f t="shared" si="62"/>
        <v>0</v>
      </c>
      <c r="S57" s="48">
        <f t="shared" si="62"/>
        <v>0</v>
      </c>
      <c r="T57" s="56">
        <f t="shared" si="62"/>
        <v>0</v>
      </c>
      <c r="U57" s="33">
        <f>SUM(U54:U56)</f>
        <v>0</v>
      </c>
      <c r="V57" s="48">
        <f t="shared" si="62"/>
        <v>0</v>
      </c>
      <c r="W57" s="48">
        <f t="shared" si="62"/>
        <v>0</v>
      </c>
      <c r="X57" s="56">
        <f t="shared" si="62"/>
        <v>0</v>
      </c>
      <c r="Y57" s="20">
        <f t="shared" si="62"/>
        <v>0</v>
      </c>
      <c r="Z57" s="33">
        <f t="shared" si="62"/>
        <v>0</v>
      </c>
      <c r="AA57" s="56">
        <f t="shared" si="62"/>
        <v>0</v>
      </c>
      <c r="AB57" s="20">
        <f t="shared" si="62"/>
        <v>0</v>
      </c>
      <c r="AC57" s="20">
        <f t="shared" si="62"/>
        <v>0</v>
      </c>
      <c r="AD57" s="20">
        <f t="shared" si="62"/>
        <v>0</v>
      </c>
      <c r="AE57" s="20">
        <f>SUM(AE54:AE56)</f>
        <v>0</v>
      </c>
      <c r="AF57" s="33">
        <f t="shared" si="62"/>
        <v>0</v>
      </c>
      <c r="AG57" s="48">
        <f t="shared" si="62"/>
        <v>0</v>
      </c>
      <c r="AH57" s="23"/>
    </row>
    <row r="58" spans="1:34" s="8" customFormat="1" ht="11.25">
      <c r="A58" s="7"/>
      <c r="B58" s="62" t="s">
        <v>66</v>
      </c>
      <c r="C58" s="99">
        <v>0</v>
      </c>
      <c r="D58" s="16">
        <v>0</v>
      </c>
      <c r="E58" s="17">
        <v>0</v>
      </c>
      <c r="F58" s="46">
        <f t="shared" si="58"/>
        <v>0</v>
      </c>
      <c r="G58" s="57">
        <v>0</v>
      </c>
      <c r="H58" s="107">
        <v>0</v>
      </c>
      <c r="I58" s="46">
        <v>0</v>
      </c>
      <c r="J58" s="46">
        <v>0</v>
      </c>
      <c r="K58" s="46">
        <f t="shared" ref="K58:K60" si="63">F58+G58+I58+J58</f>
        <v>0</v>
      </c>
      <c r="L58" s="57">
        <v>0</v>
      </c>
      <c r="M58" s="16">
        <v>0</v>
      </c>
      <c r="N58" s="16">
        <v>0</v>
      </c>
      <c r="O58" s="17">
        <f t="shared" si="49"/>
        <v>0</v>
      </c>
      <c r="P58" s="57">
        <v>0</v>
      </c>
      <c r="Q58" s="16">
        <v>0</v>
      </c>
      <c r="R58" s="17">
        <f t="shared" si="50"/>
        <v>0</v>
      </c>
      <c r="S58" s="46">
        <f>O58+R58</f>
        <v>0</v>
      </c>
      <c r="T58" s="57">
        <v>0</v>
      </c>
      <c r="U58" s="17">
        <v>0</v>
      </c>
      <c r="V58" s="46">
        <v>0</v>
      </c>
      <c r="W58" s="46">
        <v>0</v>
      </c>
      <c r="X58" s="57">
        <v>0</v>
      </c>
      <c r="Y58" s="16">
        <v>0</v>
      </c>
      <c r="Z58" s="17">
        <f t="shared" si="55"/>
        <v>0</v>
      </c>
      <c r="AA58" s="57">
        <v>0</v>
      </c>
      <c r="AB58" s="16">
        <v>0</v>
      </c>
      <c r="AC58" s="16">
        <v>0</v>
      </c>
      <c r="AD58" s="16">
        <v>0</v>
      </c>
      <c r="AE58" s="16">
        <v>0</v>
      </c>
      <c r="AF58" s="17">
        <v>0</v>
      </c>
      <c r="AG58" s="46">
        <f t="shared" si="60"/>
        <v>0</v>
      </c>
      <c r="AH58" s="23"/>
    </row>
    <row r="59" spans="1:34" s="8" customFormat="1" ht="11.25">
      <c r="A59" s="7"/>
      <c r="B59" s="34" t="s">
        <v>67</v>
      </c>
      <c r="C59" s="69">
        <v>0</v>
      </c>
      <c r="D59" s="18">
        <v>0</v>
      </c>
      <c r="E59" s="19">
        <v>0</v>
      </c>
      <c r="F59" s="45">
        <f>C59+D59+E59</f>
        <v>0</v>
      </c>
      <c r="G59" s="58">
        <v>0</v>
      </c>
      <c r="H59" s="89">
        <v>0</v>
      </c>
      <c r="I59" s="45">
        <v>0</v>
      </c>
      <c r="J59" s="45">
        <v>0</v>
      </c>
      <c r="K59" s="45">
        <f t="shared" si="63"/>
        <v>0</v>
      </c>
      <c r="L59" s="58">
        <v>0</v>
      </c>
      <c r="M59" s="18">
        <v>0</v>
      </c>
      <c r="N59" s="18">
        <v>0</v>
      </c>
      <c r="O59" s="19">
        <f t="shared" si="49"/>
        <v>0</v>
      </c>
      <c r="P59" s="58">
        <v>0</v>
      </c>
      <c r="Q59" s="18">
        <v>0</v>
      </c>
      <c r="R59" s="19">
        <f t="shared" si="50"/>
        <v>0</v>
      </c>
      <c r="S59" s="45">
        <f>O59+R59</f>
        <v>0</v>
      </c>
      <c r="T59" s="58">
        <v>0</v>
      </c>
      <c r="U59" s="19">
        <v>0</v>
      </c>
      <c r="V59" s="45">
        <v>0</v>
      </c>
      <c r="W59" s="45">
        <v>0</v>
      </c>
      <c r="X59" s="58">
        <v>0</v>
      </c>
      <c r="Y59" s="18">
        <v>0</v>
      </c>
      <c r="Z59" s="19">
        <f t="shared" si="55"/>
        <v>0</v>
      </c>
      <c r="AA59" s="58">
        <v>0</v>
      </c>
      <c r="AB59" s="18">
        <v>0</v>
      </c>
      <c r="AC59" s="18">
        <v>0</v>
      </c>
      <c r="AD59" s="18">
        <v>0</v>
      </c>
      <c r="AE59" s="18">
        <v>0</v>
      </c>
      <c r="AF59" s="19">
        <v>0</v>
      </c>
      <c r="AG59" s="45">
        <f t="shared" si="60"/>
        <v>0</v>
      </c>
      <c r="AH59" s="23"/>
    </row>
    <row r="60" spans="1:34" s="8" customFormat="1" thickBot="1">
      <c r="A60" s="7"/>
      <c r="B60" s="43" t="s">
        <v>68</v>
      </c>
      <c r="C60" s="100">
        <v>0</v>
      </c>
      <c r="D60" s="12">
        <v>0</v>
      </c>
      <c r="E60" s="29">
        <v>0</v>
      </c>
      <c r="F60" s="47">
        <f t="shared" si="58"/>
        <v>0</v>
      </c>
      <c r="G60" s="59">
        <v>0</v>
      </c>
      <c r="H60" s="106">
        <v>0</v>
      </c>
      <c r="I60" s="47">
        <v>0</v>
      </c>
      <c r="J60" s="47">
        <v>0</v>
      </c>
      <c r="K60" s="47">
        <f t="shared" si="63"/>
        <v>0</v>
      </c>
      <c r="L60" s="59">
        <v>0</v>
      </c>
      <c r="M60" s="12">
        <v>0</v>
      </c>
      <c r="N60" s="12">
        <v>0</v>
      </c>
      <c r="O60" s="29">
        <f t="shared" si="49"/>
        <v>0</v>
      </c>
      <c r="P60" s="59">
        <v>0</v>
      </c>
      <c r="Q60" s="12">
        <v>0</v>
      </c>
      <c r="R60" s="29">
        <f t="shared" si="50"/>
        <v>0</v>
      </c>
      <c r="S60" s="47">
        <f>O60+R60</f>
        <v>0</v>
      </c>
      <c r="T60" s="59">
        <v>0</v>
      </c>
      <c r="U60" s="29">
        <v>0</v>
      </c>
      <c r="V60" s="47">
        <f>SUM(T60:U60)</f>
        <v>0</v>
      </c>
      <c r="W60" s="47">
        <v>0</v>
      </c>
      <c r="X60" s="59">
        <v>0</v>
      </c>
      <c r="Y60" s="12">
        <v>0</v>
      </c>
      <c r="Z60" s="29">
        <f t="shared" si="55"/>
        <v>0</v>
      </c>
      <c r="AA60" s="59">
        <v>0</v>
      </c>
      <c r="AB60" s="12">
        <v>0</v>
      </c>
      <c r="AC60" s="12">
        <v>0</v>
      </c>
      <c r="AD60" s="12">
        <v>0</v>
      </c>
      <c r="AE60" s="12">
        <v>0</v>
      </c>
      <c r="AF60" s="29">
        <v>0</v>
      </c>
      <c r="AG60" s="47">
        <f t="shared" si="60"/>
        <v>0</v>
      </c>
      <c r="AH60" s="23"/>
    </row>
    <row r="61" spans="1:34" s="8" customFormat="1" thickBot="1">
      <c r="A61" s="7"/>
      <c r="B61" s="28" t="s">
        <v>26</v>
      </c>
      <c r="C61" s="101">
        <f t="shared" ref="C61:K61" si="64">SUM(C58:C60)</f>
        <v>0</v>
      </c>
      <c r="D61" s="20">
        <f t="shared" si="64"/>
        <v>0</v>
      </c>
      <c r="E61" s="33">
        <f t="shared" si="64"/>
        <v>0</v>
      </c>
      <c r="F61" s="48">
        <f t="shared" si="64"/>
        <v>0</v>
      </c>
      <c r="G61" s="56">
        <f t="shared" si="64"/>
        <v>0</v>
      </c>
      <c r="H61" s="108">
        <f t="shared" si="64"/>
        <v>0</v>
      </c>
      <c r="I61" s="48">
        <f t="shared" si="64"/>
        <v>0</v>
      </c>
      <c r="J61" s="48">
        <f t="shared" si="64"/>
        <v>0</v>
      </c>
      <c r="K61" s="51">
        <f t="shared" si="64"/>
        <v>0</v>
      </c>
      <c r="L61" s="56">
        <f t="shared" ref="L61:AF61" si="65">SUM(L58:L60)</f>
        <v>0</v>
      </c>
      <c r="M61" s="20">
        <f t="shared" si="65"/>
        <v>0</v>
      </c>
      <c r="N61" s="20">
        <f t="shared" si="65"/>
        <v>0</v>
      </c>
      <c r="O61" s="33">
        <f t="shared" si="65"/>
        <v>0</v>
      </c>
      <c r="P61" s="56">
        <f t="shared" si="65"/>
        <v>0</v>
      </c>
      <c r="Q61" s="20">
        <f t="shared" si="65"/>
        <v>0</v>
      </c>
      <c r="R61" s="33">
        <f t="shared" si="65"/>
        <v>0</v>
      </c>
      <c r="S61" s="48">
        <f t="shared" si="65"/>
        <v>0</v>
      </c>
      <c r="T61" s="56">
        <f t="shared" si="65"/>
        <v>0</v>
      </c>
      <c r="U61" s="33">
        <f t="shared" si="65"/>
        <v>0</v>
      </c>
      <c r="V61" s="48">
        <f t="shared" si="65"/>
        <v>0</v>
      </c>
      <c r="W61" s="48">
        <f t="shared" si="65"/>
        <v>0</v>
      </c>
      <c r="X61" s="56">
        <f>SUM(X58:X60)</f>
        <v>0</v>
      </c>
      <c r="Y61" s="20">
        <f t="shared" si="65"/>
        <v>0</v>
      </c>
      <c r="Z61" s="33">
        <f t="shared" si="65"/>
        <v>0</v>
      </c>
      <c r="AA61" s="56">
        <f t="shared" si="65"/>
        <v>0</v>
      </c>
      <c r="AB61" s="20">
        <f t="shared" si="65"/>
        <v>0</v>
      </c>
      <c r="AC61" s="20">
        <f t="shared" si="65"/>
        <v>0</v>
      </c>
      <c r="AD61" s="20">
        <f t="shared" si="65"/>
        <v>0</v>
      </c>
      <c r="AE61" s="20">
        <f t="shared" si="65"/>
        <v>0</v>
      </c>
      <c r="AF61" s="33">
        <f t="shared" si="65"/>
        <v>0</v>
      </c>
      <c r="AG61" s="48">
        <f t="shared" si="60"/>
        <v>0</v>
      </c>
      <c r="AH61" s="23"/>
    </row>
    <row r="62" spans="1:34" thickBot="1">
      <c r="A62" s="5"/>
      <c r="B62" s="28" t="s">
        <v>55</v>
      </c>
      <c r="C62" s="32">
        <f>C49+C53+C57+C61</f>
        <v>192416666.72999999</v>
      </c>
      <c r="D62" s="26">
        <f t="shared" ref="D62:S62" si="66">D49+D53+D57+D61</f>
        <v>102874581.67999999</v>
      </c>
      <c r="E62" s="30">
        <f t="shared" si="66"/>
        <v>3435661.53</v>
      </c>
      <c r="F62" s="31">
        <f>F49+F53+F57+F61</f>
        <v>298726909.93999994</v>
      </c>
      <c r="G62" s="27">
        <f t="shared" si="66"/>
        <v>225320887.43000001</v>
      </c>
      <c r="H62" s="30">
        <f t="shared" si="66"/>
        <v>275877433.54999995</v>
      </c>
      <c r="I62" s="31">
        <f t="shared" si="66"/>
        <v>1228530.3699999989</v>
      </c>
      <c r="J62" s="31">
        <f t="shared" si="66"/>
        <v>2745643.27</v>
      </c>
      <c r="K62" s="31">
        <f>K49+K53+K57+K61</f>
        <v>528021971.00999999</v>
      </c>
      <c r="L62" s="27">
        <f>L49+L53+L57+L61</f>
        <v>27475878.319999997</v>
      </c>
      <c r="M62" s="26">
        <f t="shared" si="66"/>
        <v>13396371.200000001</v>
      </c>
      <c r="N62" s="26">
        <f t="shared" si="66"/>
        <v>37808122.25</v>
      </c>
      <c r="O62" s="30">
        <f>O49+O53+O57+O61</f>
        <v>78680371.769999981</v>
      </c>
      <c r="P62" s="27">
        <f t="shared" si="66"/>
        <v>7080247.1199999992</v>
      </c>
      <c r="Q62" s="26">
        <f t="shared" si="66"/>
        <v>482110</v>
      </c>
      <c r="R62" s="30">
        <f t="shared" si="66"/>
        <v>7562357.1199999992</v>
      </c>
      <c r="S62" s="31">
        <f t="shared" si="66"/>
        <v>86242728.889999986</v>
      </c>
      <c r="T62" s="27">
        <f>T49+T53+T57+T61</f>
        <v>128132787.97</v>
      </c>
      <c r="U62" s="30">
        <f>U49+U53+U57+U61</f>
        <v>33023200.459999993</v>
      </c>
      <c r="V62" s="31">
        <f>V49+V53+V57+V61</f>
        <v>161155988.43000001</v>
      </c>
      <c r="W62" s="31">
        <f t="shared" ref="W62" si="67">W49+W53+W57+W61</f>
        <v>4378954.29</v>
      </c>
      <c r="X62" s="27">
        <f>X49+X53+X57+X61</f>
        <v>624288.34000000008</v>
      </c>
      <c r="Y62" s="26">
        <f t="shared" ref="Y62:AF62" si="68">Y49+Y53+Y57+Y61</f>
        <v>309865.45000000007</v>
      </c>
      <c r="Z62" s="30">
        <f t="shared" si="68"/>
        <v>970145.46</v>
      </c>
      <c r="AA62" s="27">
        <f t="shared" si="68"/>
        <v>147240.65000000002</v>
      </c>
      <c r="AB62" s="26">
        <f t="shared" si="68"/>
        <v>263369.88</v>
      </c>
      <c r="AC62" s="26">
        <f t="shared" si="68"/>
        <v>1128645.26</v>
      </c>
      <c r="AD62" s="26">
        <f t="shared" si="68"/>
        <v>3710484.95</v>
      </c>
      <c r="AE62" s="26">
        <f t="shared" si="68"/>
        <v>92142.37</v>
      </c>
      <c r="AF62" s="30">
        <f t="shared" si="68"/>
        <v>54154.11</v>
      </c>
      <c r="AG62" s="31">
        <f>AG49+AG53+AG57+AG61</f>
        <v>6366182.6799999997</v>
      </c>
      <c r="AH62" s="23"/>
    </row>
    <row r="63" spans="1:34" s="11" customFormat="1" ht="11.25">
      <c r="A63" s="9"/>
      <c r="B63" s="49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23"/>
    </row>
    <row r="64" spans="1:34" s="11" customFormat="1" thickBot="1">
      <c r="A64" s="9"/>
      <c r="B64" s="49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23"/>
    </row>
    <row r="65" spans="1:34" s="4" customFormat="1" ht="18">
      <c r="A65" s="3"/>
      <c r="B65" s="138" t="s">
        <v>22</v>
      </c>
      <c r="C65" s="141" t="s">
        <v>54</v>
      </c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3"/>
      <c r="AH65" s="35"/>
    </row>
    <row r="66" spans="1:34" s="2" customFormat="1" ht="36.75" thickBot="1">
      <c r="A66" s="1"/>
      <c r="B66" s="139"/>
      <c r="C66" s="144" t="s">
        <v>0</v>
      </c>
      <c r="D66" s="145"/>
      <c r="E66" s="145"/>
      <c r="F66" s="145"/>
      <c r="G66" s="145"/>
      <c r="H66" s="145"/>
      <c r="I66" s="145"/>
      <c r="J66" s="145"/>
      <c r="K66" s="145"/>
      <c r="L66" s="145" t="s">
        <v>1</v>
      </c>
      <c r="M66" s="145"/>
      <c r="N66" s="145"/>
      <c r="O66" s="145"/>
      <c r="P66" s="145"/>
      <c r="Q66" s="145"/>
      <c r="R66" s="145"/>
      <c r="S66" s="145"/>
      <c r="T66" s="146" t="s">
        <v>2</v>
      </c>
      <c r="U66" s="146"/>
      <c r="V66" s="146"/>
      <c r="W66" s="75" t="s">
        <v>3</v>
      </c>
      <c r="X66" s="145" t="s">
        <v>31</v>
      </c>
      <c r="Y66" s="145"/>
      <c r="Z66" s="145"/>
      <c r="AA66" s="145"/>
      <c r="AB66" s="145"/>
      <c r="AC66" s="145"/>
      <c r="AD66" s="145"/>
      <c r="AE66" s="145"/>
      <c r="AF66" s="145"/>
      <c r="AG66" s="147"/>
      <c r="AH66" s="36"/>
    </row>
    <row r="67" spans="1:34" s="2" customFormat="1" ht="11.25" customHeight="1" thickBot="1">
      <c r="A67" s="1"/>
      <c r="B67" s="139"/>
      <c r="C67" s="148" t="s">
        <v>4</v>
      </c>
      <c r="D67" s="149"/>
      <c r="E67" s="149"/>
      <c r="F67" s="150"/>
      <c r="G67" s="151" t="s">
        <v>51</v>
      </c>
      <c r="H67" s="153" t="s">
        <v>38</v>
      </c>
      <c r="I67" s="155" t="s">
        <v>52</v>
      </c>
      <c r="J67" s="157" t="s">
        <v>47</v>
      </c>
      <c r="K67" s="133" t="s">
        <v>32</v>
      </c>
      <c r="L67" s="151" t="s">
        <v>5</v>
      </c>
      <c r="M67" s="159"/>
      <c r="N67" s="159"/>
      <c r="O67" s="150"/>
      <c r="P67" s="151" t="s">
        <v>6</v>
      </c>
      <c r="Q67" s="159"/>
      <c r="R67" s="150"/>
      <c r="S67" s="133" t="s">
        <v>33</v>
      </c>
      <c r="T67" s="127" t="s">
        <v>7</v>
      </c>
      <c r="U67" s="131" t="s">
        <v>8</v>
      </c>
      <c r="V67" s="133" t="s">
        <v>34</v>
      </c>
      <c r="W67" s="133" t="s">
        <v>36</v>
      </c>
      <c r="X67" s="135" t="s">
        <v>37</v>
      </c>
      <c r="Y67" s="136"/>
      <c r="Z67" s="137"/>
      <c r="AA67" s="127" t="s">
        <v>43</v>
      </c>
      <c r="AB67" s="129" t="s">
        <v>44</v>
      </c>
      <c r="AC67" s="129" t="s">
        <v>45</v>
      </c>
      <c r="AD67" s="129" t="s">
        <v>40</v>
      </c>
      <c r="AE67" s="129" t="s">
        <v>42</v>
      </c>
      <c r="AF67" s="131" t="s">
        <v>41</v>
      </c>
      <c r="AG67" s="125" t="s">
        <v>35</v>
      </c>
      <c r="AH67" s="36"/>
    </row>
    <row r="68" spans="1:34" s="2" customFormat="1" ht="41.25" thickBot="1">
      <c r="A68" s="1"/>
      <c r="B68" s="140"/>
      <c r="C68" s="103" t="s">
        <v>9</v>
      </c>
      <c r="D68" s="104" t="s">
        <v>48</v>
      </c>
      <c r="E68" s="105" t="s">
        <v>46</v>
      </c>
      <c r="F68" s="123" t="s">
        <v>10</v>
      </c>
      <c r="G68" s="152"/>
      <c r="H68" s="154"/>
      <c r="I68" s="156"/>
      <c r="J68" s="158"/>
      <c r="K68" s="134"/>
      <c r="L68" s="122" t="s">
        <v>11</v>
      </c>
      <c r="M68" s="94" t="s">
        <v>12</v>
      </c>
      <c r="N68" s="94" t="s">
        <v>13</v>
      </c>
      <c r="O68" s="118" t="s">
        <v>14</v>
      </c>
      <c r="P68" s="121" t="s">
        <v>15</v>
      </c>
      <c r="Q68" s="95" t="s">
        <v>16</v>
      </c>
      <c r="R68" s="118" t="s">
        <v>17</v>
      </c>
      <c r="S68" s="134"/>
      <c r="T68" s="128"/>
      <c r="U68" s="132"/>
      <c r="V68" s="134"/>
      <c r="W68" s="134"/>
      <c r="X68" s="119" t="s">
        <v>19</v>
      </c>
      <c r="Y68" s="96" t="s">
        <v>18</v>
      </c>
      <c r="Z68" s="118" t="s">
        <v>20</v>
      </c>
      <c r="AA68" s="128"/>
      <c r="AB68" s="130"/>
      <c r="AC68" s="130"/>
      <c r="AD68" s="130"/>
      <c r="AE68" s="130"/>
      <c r="AF68" s="132"/>
      <c r="AG68" s="126"/>
      <c r="AH68" s="36"/>
    </row>
    <row r="69" spans="1:34" thickBot="1">
      <c r="A69" s="5"/>
      <c r="B69" s="114" t="s">
        <v>56</v>
      </c>
      <c r="C69" s="64">
        <f>C16-C49</f>
        <v>-1010707.9065998793</v>
      </c>
      <c r="D69" s="93">
        <f t="shared" ref="D69:AG69" si="69">D16-D49</f>
        <v>1266289.7804102898</v>
      </c>
      <c r="E69" s="113">
        <f t="shared" si="69"/>
        <v>-255581.87381043308</v>
      </c>
      <c r="F69" s="124">
        <f t="shared" si="69"/>
        <v>0</v>
      </c>
      <c r="G69" s="64"/>
      <c r="H69" s="116">
        <f t="shared" si="69"/>
        <v>0</v>
      </c>
      <c r="I69" s="120">
        <f t="shared" si="69"/>
        <v>0</v>
      </c>
      <c r="J69" s="120">
        <f>J16-J49</f>
        <v>-23075.610000000335</v>
      </c>
      <c r="K69" s="120">
        <f t="shared" si="69"/>
        <v>83364267.499999791</v>
      </c>
      <c r="L69" s="64">
        <f t="shared" si="69"/>
        <v>0</v>
      </c>
      <c r="M69" s="93">
        <f t="shared" si="69"/>
        <v>0</v>
      </c>
      <c r="N69" s="93">
        <f t="shared" si="69"/>
        <v>0</v>
      </c>
      <c r="O69" s="116">
        <f t="shared" si="69"/>
        <v>0</v>
      </c>
      <c r="P69" s="64">
        <f t="shared" si="69"/>
        <v>0</v>
      </c>
      <c r="Q69" s="93">
        <f t="shared" si="69"/>
        <v>0</v>
      </c>
      <c r="R69" s="116">
        <f t="shared" si="69"/>
        <v>0</v>
      </c>
      <c r="S69" s="120">
        <f t="shared" si="69"/>
        <v>0</v>
      </c>
      <c r="T69" s="64">
        <f t="shared" si="69"/>
        <v>0</v>
      </c>
      <c r="U69" s="116">
        <f t="shared" si="69"/>
        <v>-15448.249999996275</v>
      </c>
      <c r="V69" s="120">
        <f t="shared" si="69"/>
        <v>-15448.25</v>
      </c>
      <c r="W69" s="120">
        <f t="shared" si="69"/>
        <v>0</v>
      </c>
      <c r="X69" s="64">
        <f t="shared" si="69"/>
        <v>-4164.4500000000698</v>
      </c>
      <c r="Y69" s="93">
        <f t="shared" si="69"/>
        <v>-23030.930000000022</v>
      </c>
      <c r="Z69" s="116">
        <f t="shared" si="69"/>
        <v>-63187.050000000047</v>
      </c>
      <c r="AA69" s="64">
        <f t="shared" si="69"/>
        <v>0</v>
      </c>
      <c r="AB69" s="93">
        <f t="shared" si="69"/>
        <v>0</v>
      </c>
      <c r="AC69" s="93">
        <f t="shared" si="69"/>
        <v>-132034.68999999779</v>
      </c>
      <c r="AD69" s="93">
        <f t="shared" si="69"/>
        <v>0</v>
      </c>
      <c r="AE69" s="93">
        <f t="shared" si="69"/>
        <v>0</v>
      </c>
      <c r="AF69" s="116">
        <f t="shared" si="69"/>
        <v>0</v>
      </c>
      <c r="AG69" s="117">
        <f t="shared" si="69"/>
        <v>-195221.73999999836</v>
      </c>
      <c r="AH69" s="11"/>
    </row>
    <row r="70" spans="1:34" thickBot="1">
      <c r="A70" s="5"/>
      <c r="B70" s="114" t="s">
        <v>82</v>
      </c>
      <c r="C70" s="64">
        <f>C26-C53</f>
        <v>0</v>
      </c>
      <c r="D70" s="93">
        <f t="shared" ref="D70:E70" si="70">D26-D53</f>
        <v>0</v>
      </c>
      <c r="E70" s="113">
        <f t="shared" si="70"/>
        <v>0</v>
      </c>
      <c r="F70" s="124">
        <f t="shared" ref="F70" si="71">F26+F16-F49-F53</f>
        <v>0</v>
      </c>
      <c r="G70" s="64"/>
      <c r="H70" s="116">
        <f>H26-H53</f>
        <v>0</v>
      </c>
      <c r="I70" s="120">
        <f>I26-I53</f>
        <v>999999.99999999919</v>
      </c>
      <c r="J70" s="120">
        <f>J26+J16-J49-J53</f>
        <v>-75643.270000000484</v>
      </c>
      <c r="K70" s="120">
        <f t="shared" ref="K70:V70" si="72">K26+K16-K49-K53</f>
        <v>51480902.849999905</v>
      </c>
      <c r="L70" s="64">
        <f>L26-L53</f>
        <v>0</v>
      </c>
      <c r="M70" s="93">
        <f t="shared" ref="M70:R70" si="73">M26-M53</f>
        <v>0</v>
      </c>
      <c r="N70" s="93">
        <f t="shared" si="73"/>
        <v>0</v>
      </c>
      <c r="O70" s="116">
        <f t="shared" si="73"/>
        <v>0</v>
      </c>
      <c r="P70" s="64">
        <f t="shared" si="73"/>
        <v>0</v>
      </c>
      <c r="Q70" s="93">
        <f t="shared" si="73"/>
        <v>0</v>
      </c>
      <c r="R70" s="116">
        <f t="shared" si="73"/>
        <v>0</v>
      </c>
      <c r="S70" s="120">
        <f>S26-S53</f>
        <v>0</v>
      </c>
      <c r="T70" s="64">
        <f t="shared" si="72"/>
        <v>0</v>
      </c>
      <c r="U70" s="116">
        <f t="shared" si="72"/>
        <v>-15448.250000044703</v>
      </c>
      <c r="V70" s="120">
        <f t="shared" si="72"/>
        <v>-15448.250000044703</v>
      </c>
      <c r="W70" s="120">
        <f>W26+W16-W49-W53</f>
        <v>-68181.289999998175</v>
      </c>
      <c r="X70" s="64">
        <f>X26-X53</f>
        <v>0</v>
      </c>
      <c r="Y70" s="93">
        <f>Y26-Y53</f>
        <v>0</v>
      </c>
      <c r="Z70" s="116">
        <f t="shared" ref="Z70:AG70" si="74">Z26-Z53</f>
        <v>0</v>
      </c>
      <c r="AA70" s="64">
        <f t="shared" si="74"/>
        <v>0</v>
      </c>
      <c r="AB70" s="93">
        <f t="shared" si="74"/>
        <v>0</v>
      </c>
      <c r="AC70" s="93">
        <f t="shared" si="74"/>
        <v>0</v>
      </c>
      <c r="AD70" s="93">
        <f t="shared" si="74"/>
        <v>0</v>
      </c>
      <c r="AE70" s="93">
        <f t="shared" si="74"/>
        <v>0</v>
      </c>
      <c r="AF70" s="116">
        <f t="shared" si="74"/>
        <v>0</v>
      </c>
      <c r="AG70" s="117">
        <f t="shared" si="74"/>
        <v>0</v>
      </c>
      <c r="AH70" s="11"/>
    </row>
    <row r="71" spans="1:34" thickBot="1">
      <c r="A71" s="5"/>
      <c r="B71" s="115" t="s">
        <v>21</v>
      </c>
      <c r="C71" s="195">
        <f>C37-C62</f>
        <v>31101550.748773515</v>
      </c>
      <c r="D71" s="196">
        <f t="shared" ref="D71:AG71" si="75">D37-D62</f>
        <v>18409308.961414516</v>
      </c>
      <c r="E71" s="197">
        <f t="shared" si="75"/>
        <v>288230.349811316</v>
      </c>
      <c r="F71" s="198">
        <f t="shared" si="75"/>
        <v>49799090.059999466</v>
      </c>
      <c r="G71" s="32"/>
      <c r="H71" s="199">
        <f t="shared" si="75"/>
        <v>71135566.450000346</v>
      </c>
      <c r="I71" s="200">
        <f t="shared" si="75"/>
        <v>4982469.629999999</v>
      </c>
      <c r="J71" s="200">
        <f t="shared" si="75"/>
        <v>1576356.73</v>
      </c>
      <c r="K71" s="200">
        <f t="shared" si="75"/>
        <v>178050028.98999965</v>
      </c>
      <c r="L71" s="195">
        <f t="shared" si="75"/>
        <v>4833824.1117666438</v>
      </c>
      <c r="M71" s="196">
        <f t="shared" si="75"/>
        <v>3349893.1693307888</v>
      </c>
      <c r="N71" s="196">
        <f t="shared" si="75"/>
        <v>7690510.9489024431</v>
      </c>
      <c r="O71" s="199">
        <f t="shared" si="75"/>
        <v>15874228.2299999</v>
      </c>
      <c r="P71" s="195">
        <f t="shared" si="75"/>
        <v>6742932.8799999971</v>
      </c>
      <c r="Q71" s="196">
        <f t="shared" si="75"/>
        <v>361130</v>
      </c>
      <c r="R71" s="199">
        <f t="shared" si="75"/>
        <v>7104062.8799999971</v>
      </c>
      <c r="S71" s="200">
        <f t="shared" si="75"/>
        <v>22978291.109999895</v>
      </c>
      <c r="T71" s="195">
        <f t="shared" si="75"/>
        <v>21461072.030000001</v>
      </c>
      <c r="U71" s="199">
        <f t="shared" si="75"/>
        <v>57123459.539999992</v>
      </c>
      <c r="V71" s="200">
        <f t="shared" si="75"/>
        <v>78584531.569999993</v>
      </c>
      <c r="W71" s="200">
        <f t="shared" si="75"/>
        <v>1815485.7100000121</v>
      </c>
      <c r="X71" s="195">
        <f t="shared" si="75"/>
        <v>269921.65999999957</v>
      </c>
      <c r="Y71" s="196">
        <f t="shared" si="75"/>
        <v>169064.55000000005</v>
      </c>
      <c r="Z71" s="199">
        <f t="shared" si="75"/>
        <v>402994.5399999998</v>
      </c>
      <c r="AA71" s="195">
        <f t="shared" si="75"/>
        <v>54359.349999999977</v>
      </c>
      <c r="AB71" s="196">
        <f t="shared" si="75"/>
        <v>241710.12</v>
      </c>
      <c r="AC71" s="196">
        <f t="shared" si="75"/>
        <v>405154.74000000115</v>
      </c>
      <c r="AD71" s="196">
        <f t="shared" si="75"/>
        <v>6244045.0500000035</v>
      </c>
      <c r="AE71" s="196">
        <f t="shared" si="75"/>
        <v>38167.630000000005</v>
      </c>
      <c r="AF71" s="199">
        <f t="shared" si="75"/>
        <v>215845.89</v>
      </c>
      <c r="AG71" s="201">
        <f t="shared" si="75"/>
        <v>7602277.320000004</v>
      </c>
      <c r="AH71" s="23"/>
    </row>
    <row r="72" spans="1:34" s="24" customFormat="1" ht="11.25">
      <c r="AH72" s="25"/>
    </row>
    <row r="73" spans="1:34" ht="12" customHeight="1">
      <c r="AD73" s="74"/>
    </row>
    <row r="74" spans="1:34" ht="12" customHeight="1">
      <c r="AF74" s="74"/>
    </row>
    <row r="75" spans="1:34" ht="12" customHeight="1">
      <c r="AF75" s="74"/>
    </row>
  </sheetData>
  <sheetProtection selectLockedCells="1" selectUnlockedCells="1"/>
  <mergeCells count="83">
    <mergeCell ref="S5:S6"/>
    <mergeCell ref="B2:B6"/>
    <mergeCell ref="C2:AG2"/>
    <mergeCell ref="C3:K4"/>
    <mergeCell ref="L3:AG3"/>
    <mergeCell ref="L4:S4"/>
    <mergeCell ref="T4:V4"/>
    <mergeCell ref="X4:AG4"/>
    <mergeCell ref="C5:F5"/>
    <mergeCell ref="G5:G6"/>
    <mergeCell ref="H5:H6"/>
    <mergeCell ref="I5:I6"/>
    <mergeCell ref="J5:J6"/>
    <mergeCell ref="K5:K6"/>
    <mergeCell ref="L5:O5"/>
    <mergeCell ref="P5:R5"/>
    <mergeCell ref="AG5:AG6"/>
    <mergeCell ref="T5:T6"/>
    <mergeCell ref="U5:U6"/>
    <mergeCell ref="V5:V6"/>
    <mergeCell ref="W5:W6"/>
    <mergeCell ref="X5:Z5"/>
    <mergeCell ref="AA5:AA6"/>
    <mergeCell ref="AB5:AB6"/>
    <mergeCell ref="AC5:AC6"/>
    <mergeCell ref="AD5:AD6"/>
    <mergeCell ref="AE5:AE6"/>
    <mergeCell ref="AF5:AF6"/>
    <mergeCell ref="S43:S44"/>
    <mergeCell ref="B40:B44"/>
    <mergeCell ref="C40:AG40"/>
    <mergeCell ref="C41:K42"/>
    <mergeCell ref="L41:AG41"/>
    <mergeCell ref="L42:S42"/>
    <mergeCell ref="T42:V42"/>
    <mergeCell ref="X42:AG42"/>
    <mergeCell ref="C43:F43"/>
    <mergeCell ref="G43:G44"/>
    <mergeCell ref="H43:H44"/>
    <mergeCell ref="I43:I44"/>
    <mergeCell ref="J43:J44"/>
    <mergeCell ref="K43:K44"/>
    <mergeCell ref="L43:O43"/>
    <mergeCell ref="P43:R43"/>
    <mergeCell ref="AG43:AG44"/>
    <mergeCell ref="T43:T44"/>
    <mergeCell ref="U43:U44"/>
    <mergeCell ref="V43:V44"/>
    <mergeCell ref="W43:W44"/>
    <mergeCell ref="X43:Z43"/>
    <mergeCell ref="AA43:AA44"/>
    <mergeCell ref="AB43:AB44"/>
    <mergeCell ref="AC43:AC44"/>
    <mergeCell ref="AD43:AD44"/>
    <mergeCell ref="AE43:AE44"/>
    <mergeCell ref="AF43:AF44"/>
    <mergeCell ref="B65:B68"/>
    <mergeCell ref="C65:AG65"/>
    <mergeCell ref="C66:K66"/>
    <mergeCell ref="L66:S66"/>
    <mergeCell ref="T66:V66"/>
    <mergeCell ref="X66:AG66"/>
    <mergeCell ref="C67:F67"/>
    <mergeCell ref="G67:G68"/>
    <mergeCell ref="H67:H68"/>
    <mergeCell ref="I67:I68"/>
    <mergeCell ref="AB67:AB68"/>
    <mergeCell ref="J67:J68"/>
    <mergeCell ref="K67:K68"/>
    <mergeCell ref="L67:O67"/>
    <mergeCell ref="P67:R67"/>
    <mergeCell ref="S67:S68"/>
    <mergeCell ref="T67:T68"/>
    <mergeCell ref="U67:U68"/>
    <mergeCell ref="V67:V68"/>
    <mergeCell ref="W67:W68"/>
    <mergeCell ref="X67:Z67"/>
    <mergeCell ref="AG67:AG68"/>
    <mergeCell ref="AA67:AA68"/>
    <mergeCell ref="AC67:AC68"/>
    <mergeCell ref="AD67:AD68"/>
    <mergeCell ref="AE67:AE68"/>
    <mergeCell ref="AF67:AF68"/>
  </mergeCells>
  <pageMargins left="0.23622047244094491" right="0.23622047244094491" top="0.23622047244094491" bottom="0.23622047244094491" header="0" footer="0"/>
  <pageSetup paperSize="9" scale="70" orientation="landscape" r:id="rId1"/>
  <headerFooter alignWithMargins="0"/>
  <ignoredErrors>
    <ignoredError sqref="K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31.07.2018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cp:lastPrinted>2018-07-31T06:45:36Z</cp:lastPrinted>
  <dcterms:created xsi:type="dcterms:W3CDTF">2016-03-23T11:17:13Z</dcterms:created>
  <dcterms:modified xsi:type="dcterms:W3CDTF">2018-08-03T07:59:11Z</dcterms:modified>
</cp:coreProperties>
</file>